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85" firstSheet="2" activeTab="4"/>
  </bookViews>
  <sheets>
    <sheet name="1 Invest" sheetId="1" r:id="rId1"/>
    <sheet name="2 Grundvergütung" sheetId="2" r:id="rId2"/>
    <sheet name="3 Energiekosten " sheetId="3" r:id="rId3"/>
    <sheet name="4.1 Kapitalwert Bieter" sheetId="4" r:id="rId4"/>
    <sheet name="4.2 Kapitalwert Eigenbesorgung" sheetId="5" r:id="rId5"/>
  </sheets>
  <definedNames>
    <definedName name="_xlnm.Print_Area" localSheetId="2">'3 Energiekosten '!$A$1:$F$37</definedName>
    <definedName name="_xlnm.Print_Area" localSheetId="3">'4.1 Kapitalwert Bieter'!$A$1:$L$97</definedName>
    <definedName name="_xlnm.Print_Area" localSheetId="4">'4.2 Kapitalwert Eigenbesorgung'!$A$1:$L$97</definedName>
    <definedName name="_xlnm.Print_Titles" localSheetId="3">'4.1 Kapitalwert Bieter'!$20:$24</definedName>
    <definedName name="_xlnm.Print_Titles" localSheetId="4">'4.2 Kapitalwert Eigenbesorgung'!$20:$24</definedName>
  </definedNames>
  <calcPr fullCalcOnLoad="1"/>
</workbook>
</file>

<file path=xl/comments4.xml><?xml version="1.0" encoding="utf-8"?>
<comments xmlns="http://schemas.openxmlformats.org/spreadsheetml/2006/main">
  <authors>
    <author>Klaus-Christoph Mosecker</author>
  </authors>
  <commentList>
    <comment ref="E23" authorId="0">
      <text>
        <r>
          <rPr>
            <b/>
            <sz val="8"/>
            <rFont val="Tahoma"/>
            <family val="2"/>
          </rPr>
          <t>Klaus-Christoph Mosecker:</t>
        </r>
        <r>
          <rPr>
            <sz val="8"/>
            <rFont val="Tahoma"/>
            <family val="2"/>
          </rPr>
          <t xml:space="preserve">
Vereinfachend wird angenommen, dass die Investitionen zur "Baumitte" des jeweiligen Bauteiles in Rechnung gestellt werden.</t>
        </r>
      </text>
    </comment>
  </commentList>
</comments>
</file>

<file path=xl/comments5.xml><?xml version="1.0" encoding="utf-8"?>
<comments xmlns="http://schemas.openxmlformats.org/spreadsheetml/2006/main">
  <authors>
    <author>Klaus-Christoph Mosecker</author>
  </authors>
  <commentList>
    <comment ref="E23" authorId="0">
      <text>
        <r>
          <rPr>
            <b/>
            <sz val="8"/>
            <rFont val="Tahoma"/>
            <family val="2"/>
          </rPr>
          <t>Klaus-Christoph Mosecker:</t>
        </r>
        <r>
          <rPr>
            <sz val="8"/>
            <rFont val="Tahoma"/>
            <family val="2"/>
          </rPr>
          <t xml:space="preserve">
Vereinfachend wird angenommen, dass die Investitionen zur "Baumitte" des jeweiligen Bauteiles in Rechnung gestellt werden.</t>
        </r>
      </text>
    </comment>
  </commentList>
</comments>
</file>

<file path=xl/sharedStrings.xml><?xml version="1.0" encoding="utf-8"?>
<sst xmlns="http://schemas.openxmlformats.org/spreadsheetml/2006/main" count="395" uniqueCount="156">
  <si>
    <t>Kosten</t>
  </si>
  <si>
    <t>ohne MWSt.</t>
  </si>
  <si>
    <t>mit MWSt.</t>
  </si>
  <si>
    <t>Baunebenkosten 
(inkl. Planungsleistungen)</t>
  </si>
  <si>
    <t>Investitionskosten (100%) in Euro</t>
  </si>
  <si>
    <t>Summen</t>
  </si>
  <si>
    <t xml:space="preserve">                                     
                              Gewerk
   Bauteil</t>
  </si>
  <si>
    <t>Kostengruppe
nach DIN 276</t>
  </si>
  <si>
    <t>Summen:</t>
  </si>
  <si>
    <t>Es sind nur die Netto-Investitionskosten (100%) in die gelb markierten Zellen einzutragen. Die Berechnung der Bruttokosten und Summen erfolgt automatisch!</t>
  </si>
  <si>
    <t>Mehrwertsteuersatz</t>
  </si>
  <si>
    <t>Schlüsselung der Investitionskosten (Netto und Brutto) nach Bauteilen und Kostengruppen</t>
  </si>
  <si>
    <t xml:space="preserve">Abwasser-, Wasser-, Gasanlagen
</t>
  </si>
  <si>
    <t xml:space="preserve">Wärme-Versorgungsanlagen
</t>
  </si>
  <si>
    <t xml:space="preserve">Lufttechnische 
Anlagen
</t>
  </si>
  <si>
    <t xml:space="preserve">Beleuchtungsanlagen
</t>
  </si>
  <si>
    <t xml:space="preserve">Sonstige Maßnahmen für technische Anlagen
</t>
  </si>
  <si>
    <t xml:space="preserve">Gebäudeautomation
</t>
  </si>
  <si>
    <t>Bieter 1</t>
  </si>
  <si>
    <t xml:space="preserve">Auswertung der Angebote </t>
  </si>
  <si>
    <t>Eingabefeld für alle Tabellen dieser Seite:</t>
  </si>
  <si>
    <t>Objekt: Gymnasium Marktoberdorf</t>
  </si>
  <si>
    <t>Kalkulationszinssatz [%/Periode]</t>
  </si>
  <si>
    <t>Betrachtungszeitraum [Perioden]</t>
  </si>
  <si>
    <t>Maßnahme: Bauteil A /B, A, B, C, D, E</t>
  </si>
  <si>
    <t>i =</t>
  </si>
  <si>
    <t>T =</t>
  </si>
  <si>
    <t>Zahlungen</t>
  </si>
  <si>
    <r>
      <t xml:space="preserve">Fälligkeit nach </t>
    </r>
    <r>
      <rPr>
        <i/>
        <sz val="10"/>
        <rFont val="Arial"/>
        <family val="2"/>
      </rPr>
      <t>t</t>
    </r>
    <r>
      <rPr>
        <i/>
        <sz val="6"/>
        <rFont val="Arial"/>
        <family val="2"/>
      </rPr>
      <t xml:space="preserve">K </t>
    </r>
    <r>
      <rPr>
        <sz val="10"/>
        <rFont val="Arial"/>
        <family val="2"/>
      </rPr>
      <t>Perioden</t>
    </r>
  </si>
  <si>
    <t>Barwertfaktor</t>
  </si>
  <si>
    <r>
      <t xml:space="preserve">Auf 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angepasster Barwert (Ersatzwert) [€]</t>
    </r>
  </si>
  <si>
    <r>
      <t>b(T-</t>
    </r>
    <r>
      <rPr>
        <i/>
        <sz val="10"/>
        <rFont val="Arial"/>
        <family val="2"/>
      </rPr>
      <t>tk,q,r</t>
    </r>
    <r>
      <rPr>
        <sz val="10"/>
        <rFont val="Arial"/>
        <family val="2"/>
      </rPr>
      <t>)</t>
    </r>
  </si>
  <si>
    <r>
      <t>b(</t>
    </r>
    <r>
      <rPr>
        <i/>
        <sz val="10"/>
        <rFont val="Arial"/>
        <family val="2"/>
      </rPr>
      <t>TN,q,r</t>
    </r>
    <r>
      <rPr>
        <sz val="10"/>
        <rFont val="Arial"/>
        <family val="2"/>
      </rPr>
      <t>)</t>
    </r>
  </si>
  <si>
    <t>Kapitalgebundenen Zahlungen</t>
  </si>
  <si>
    <t>KGR 410</t>
  </si>
  <si>
    <t>KGR 420</t>
  </si>
  <si>
    <t>KGR 445</t>
  </si>
  <si>
    <t>KGR 480</t>
  </si>
  <si>
    <t>KGR 490</t>
  </si>
  <si>
    <t>Verbrauchsgebundene Zahlungen</t>
  </si>
  <si>
    <t>Wärme</t>
  </si>
  <si>
    <t>Strom</t>
  </si>
  <si>
    <t>KGR 700</t>
  </si>
  <si>
    <t>Kalkulatorischer Zinssatz:</t>
  </si>
  <si>
    <t>Betrachtungszeitraum:</t>
  </si>
  <si>
    <t>a</t>
  </si>
  <si>
    <t>Preisänderungssatz:</t>
  </si>
  <si>
    <t>Einmalige Zahlungen</t>
  </si>
  <si>
    <t>(2)/(4) * (8)/(9)</t>
  </si>
  <si>
    <t>Summe:</t>
  </si>
  <si>
    <t>BRUTTOKOSTEN</t>
  </si>
  <si>
    <t>kWh/a</t>
  </si>
  <si>
    <t>Zukünftiger Verbrauch</t>
  </si>
  <si>
    <t>Preisänderungssatz, Energie:</t>
  </si>
  <si>
    <r>
      <t>Nutzungs-dauer</t>
    </r>
    <r>
      <rPr>
        <i/>
        <sz val="10"/>
        <rFont val="Arial"/>
        <family val="2"/>
      </rPr>
      <t xml:space="preserve"> TN</t>
    </r>
  </si>
  <si>
    <r>
      <t xml:space="preserve">Preisände-rungssatz </t>
    </r>
    <r>
      <rPr>
        <i/>
        <sz val="10"/>
        <rFont val="Arial"/>
        <family val="2"/>
      </rPr>
      <t>j</t>
    </r>
    <r>
      <rPr>
        <sz val="10"/>
        <rFont val="Arial"/>
        <family val="2"/>
      </rPr>
      <t>%</t>
    </r>
  </si>
  <si>
    <t>Zahlungsbe-trag bei Fälligkeit [€]</t>
  </si>
  <si>
    <t>Preisänderungssatz, Grundvergüt.</t>
  </si>
  <si>
    <t>Dokumentation und Betriebsführung</t>
  </si>
  <si>
    <t>Qualitätssicherung und Garantierisiko für Komfort und Endenergieverbräuche</t>
  </si>
  <si>
    <t>Personal</t>
  </si>
  <si>
    <t>Allgemeine Verwaltungskosten</t>
  </si>
  <si>
    <t>Bedienung und Betrieb</t>
  </si>
  <si>
    <t>Pauschal</t>
  </si>
  <si>
    <t>Ersatzinvestitionen</t>
  </si>
  <si>
    <t>KGR 400</t>
  </si>
  <si>
    <t>Arbeitspreis Strom</t>
  </si>
  <si>
    <t>ct/kWh</t>
  </si>
  <si>
    <t>[€/a]</t>
  </si>
  <si>
    <t>Aufdecken und Beheben von Ausführungsmängeln</t>
  </si>
  <si>
    <r>
      <t>Aufzinsungs-faktor q</t>
    </r>
    <r>
      <rPr>
        <sz val="10"/>
        <rFont val="Arial"/>
        <family val="2"/>
      </rPr>
      <t>tk</t>
    </r>
  </si>
  <si>
    <t>0,02% p.a. Invest.</t>
  </si>
  <si>
    <t>Nach Aufwand</t>
  </si>
  <si>
    <t>Elektronachheizung RLT-NH</t>
  </si>
  <si>
    <t xml:space="preserve">Legende zur Bearbeitung : </t>
  </si>
  <si>
    <r>
      <t xml:space="preserve">Erfolgscontracting am </t>
    </r>
    <r>
      <rPr>
        <sz val="16"/>
        <color indexed="57"/>
        <rFont val="Arial"/>
        <family val="2"/>
      </rPr>
      <t>[Vertragsobjekt]</t>
    </r>
  </si>
  <si>
    <t>[Vertragsobjekt, Bauteil 1]</t>
  </si>
  <si>
    <t>[Vertragsobjekt, Bauteil 2]</t>
  </si>
  <si>
    <t>[Vertragsobjekt, Bauteil 3]</t>
  </si>
  <si>
    <r>
      <t>Tab 1:</t>
    </r>
    <r>
      <rPr>
        <sz val="12"/>
        <rFont val="Arial"/>
        <family val="2"/>
      </rPr>
      <t xml:space="preserve"> Schlüsselung der Investitionskosten (Netto und Brutto) nach Bauteilen und Kostengruppen entsprechend der Funktionalausschreibung</t>
    </r>
  </si>
  <si>
    <t>NETTOKOSTEN</t>
  </si>
  <si>
    <t>Die Grundvergütungen sind in die gelb markierten Zellen einzutragen.</t>
  </si>
  <si>
    <t xml:space="preserve">                                     
                                                       Gewerk
   Grundvergütungsart</t>
  </si>
  <si>
    <t xml:space="preserve">Wärme-
versorgungs-
anlagen
</t>
  </si>
  <si>
    <t xml:space="preserve">Beleuchtungs-
anlagen
</t>
  </si>
  <si>
    <t xml:space="preserve">Gebäude-
automation
</t>
  </si>
  <si>
    <t>Sonstige Maßnahmen für technische Anlagen</t>
  </si>
  <si>
    <r>
      <t>Grundvergütung  A</t>
    </r>
    <r>
      <rPr>
        <sz val="10"/>
        <rFont val="Arial"/>
        <family val="2"/>
      </rPr>
      <t xml:space="preserve">
(Betrieb und Wartung
von Altanlagen)</t>
    </r>
  </si>
  <si>
    <r>
      <t>Grundvergütung  B</t>
    </r>
    <r>
      <rPr>
        <sz val="10"/>
        <rFont val="Arial"/>
        <family val="2"/>
      </rPr>
      <t xml:space="preserve">
(Betrieb der Neuanlagen)</t>
    </r>
  </si>
  <si>
    <r>
      <t>Grundvergütung  E</t>
    </r>
    <r>
      <rPr>
        <sz val="10"/>
        <rFont val="Arial"/>
        <family val="2"/>
      </rPr>
      <t xml:space="preserve">
(Instandsetzung mit Ersatzin-vestitionen der Neuanlagen)</t>
    </r>
  </si>
  <si>
    <t>Grundvergütung  gesamt (Summe Bauteil 1, Bauteil 2, Bauteil 3)</t>
  </si>
  <si>
    <t>Grundvergütung   Bauteil 1</t>
  </si>
  <si>
    <t>Grundvergütung   Bauteil 2</t>
  </si>
  <si>
    <t>Grundvergütung   Bauteil 3</t>
  </si>
  <si>
    <r>
      <t>Grundvergütung  I</t>
    </r>
    <r>
      <rPr>
        <sz val="10"/>
        <rFont val="Arial"/>
        <family val="2"/>
      </rPr>
      <t xml:space="preserve">
(für Investitionen)</t>
    </r>
  </si>
  <si>
    <r>
      <t xml:space="preserve">Jährliche Grundvergütung in € (für den Zeitraum </t>
    </r>
    <r>
      <rPr>
        <b/>
        <sz val="12"/>
        <color indexed="57"/>
        <rFont val="Arial"/>
        <family val="2"/>
      </rPr>
      <t>[Zeitraum, z.B. 1. Juli bis 30. Juni des Folgejahres]</t>
    </r>
    <r>
      <rPr>
        <b/>
        <sz val="12"/>
        <rFont val="Arial"/>
        <family val="2"/>
      </rPr>
      <t>)</t>
    </r>
  </si>
  <si>
    <r>
      <t>Tab. 2:</t>
    </r>
    <r>
      <rPr>
        <sz val="12"/>
        <rFont val="Arial"/>
        <family val="2"/>
      </rPr>
      <t xml:space="preserve">  Grundvergütung (ohne MWSt.) gem. § 13 - 3 Werkvertrag zum Erfolgscontracting für Bauteil 1</t>
    </r>
  </si>
  <si>
    <r>
      <t>Tab. 3:</t>
    </r>
    <r>
      <rPr>
        <sz val="12"/>
        <rFont val="Arial"/>
        <family val="2"/>
      </rPr>
      <t xml:space="preserve">  Grundvergütung (ohne MWSt.) gem. § 13 - 3 Werkvertrag zum Erfolgscontracting für Bauteil 2</t>
    </r>
  </si>
  <si>
    <r>
      <t>Tab. 4:</t>
    </r>
    <r>
      <rPr>
        <sz val="12"/>
        <rFont val="Arial"/>
        <family val="2"/>
      </rPr>
      <t xml:space="preserve">  Grundvergütung (ohne MWSt.) gem. § 13 - 3 Werkvertrag zum Erfolgscontracting für Bauteil 3</t>
    </r>
  </si>
  <si>
    <r>
      <t>Tab. 5:</t>
    </r>
    <r>
      <rPr>
        <sz val="12"/>
        <rFont val="Arial"/>
        <family val="2"/>
      </rPr>
      <t xml:space="preserve">  Summierte Grundvergütung (ohne MWSt.) gem. § 13 - 3 Werkvertrag zum Erfolgscontracting für alle Bauteile</t>
    </r>
  </si>
  <si>
    <t>Zusammenfassung Grundvergütung Bauteile 1 - 3</t>
  </si>
  <si>
    <r>
      <t xml:space="preserve">Blatt 1: Angebotene Investitionskosten des Bieters </t>
    </r>
  </si>
  <si>
    <t xml:space="preserve">[Bietername] </t>
  </si>
  <si>
    <t>Blatt 2: Angebotene Grundvergütungen des Bieters</t>
  </si>
  <si>
    <t>Blatt 3.1: Energiekosten des Bieters</t>
  </si>
  <si>
    <t>[kWh]</t>
  </si>
  <si>
    <r>
      <t xml:space="preserve">[kWh </t>
    </r>
    <r>
      <rPr>
        <vertAlign val="subscript"/>
        <sz val="10"/>
        <rFont val="Arial"/>
        <family val="2"/>
      </rPr>
      <t>el</t>
    </r>
    <r>
      <rPr>
        <sz val="10"/>
        <rFont val="Arial"/>
        <family val="2"/>
      </rPr>
      <t>]</t>
    </r>
  </si>
  <si>
    <t>Bauteil 1</t>
  </si>
  <si>
    <t>Bauteil 2</t>
  </si>
  <si>
    <t>Bauteil 3</t>
  </si>
  <si>
    <t>Elektronachheizung RLT, nur bei Bedarf</t>
  </si>
  <si>
    <t>Stromverbrauch "Nachtlüften", nur bei Bedarf</t>
  </si>
  <si>
    <r>
      <t>Preisstand:</t>
    </r>
    <r>
      <rPr>
        <b/>
        <sz val="10"/>
        <color indexed="57"/>
        <rFont val="Arial"/>
        <family val="2"/>
      </rPr>
      <t xml:space="preserve"> [Datum]</t>
    </r>
  </si>
  <si>
    <r>
      <t xml:space="preserve">Mischpreis Wärme </t>
    </r>
    <r>
      <rPr>
        <b/>
        <sz val="10"/>
        <color indexed="57"/>
        <rFont val="Arial"/>
        <family val="2"/>
      </rPr>
      <t>[z.B. Erdgas, Heizöl, FW]</t>
    </r>
  </si>
  <si>
    <t>Energiekosten, Brutto, bei Vertragsabschlus</t>
  </si>
  <si>
    <t>Stromverbrauch, Sonstige Geräte (z.B. Ausstattung)</t>
  </si>
  <si>
    <t>Stromverbrauch "Nachtlüften"</t>
  </si>
  <si>
    <t>Stromverbrauch , Sonstige Geräte (z.B. Ausstattung)</t>
  </si>
  <si>
    <t>Blatt 4.1:</t>
  </si>
  <si>
    <t xml:space="preserve"> Kapitalwert Angebot des Bieters</t>
  </si>
  <si>
    <t>Bezugszeitpunkt:</t>
  </si>
  <si>
    <t>Baubeginn</t>
  </si>
  <si>
    <t xml:space="preserve">KGR 430 </t>
  </si>
  <si>
    <t xml:space="preserve"> Bauteil 1</t>
  </si>
  <si>
    <t xml:space="preserve"> Bauteil 2</t>
  </si>
  <si>
    <t xml:space="preserve"> Bauteil 3</t>
  </si>
  <si>
    <t>Abwasser-, Wasser- und Gasanlagen</t>
  </si>
  <si>
    <t>Grundvergütung</t>
  </si>
  <si>
    <t>Grundver-
gütung A</t>
  </si>
  <si>
    <t>Grundver-
gütung E</t>
  </si>
  <si>
    <t>Grundver-
gütung B</t>
  </si>
  <si>
    <t>Grundver-
gütung I</t>
  </si>
  <si>
    <t>Summe</t>
  </si>
  <si>
    <t>Wärme
Bauteil 1</t>
  </si>
  <si>
    <t>Wärme
Bauteil 2</t>
  </si>
  <si>
    <t>Wärme
Bauteil 3</t>
  </si>
  <si>
    <t>Strom
Bauteil 1</t>
  </si>
  <si>
    <t>Strom
Bauteil 2</t>
  </si>
  <si>
    <t>Strom
Bauteil 3</t>
  </si>
  <si>
    <t>Strom
"Nachtlüften"</t>
  </si>
  <si>
    <t>Strom übrige Verbraucher</t>
  </si>
  <si>
    <t>Strom Lüftung Nacherhitzung</t>
  </si>
  <si>
    <t>Grün unterlegte Felder sind vom Auftraggeber auszufüllen</t>
  </si>
  <si>
    <t>(aus Vertrag, A9-2.3)</t>
  </si>
  <si>
    <t>Blatt 4.2:</t>
  </si>
  <si>
    <t xml:space="preserve"> Kapitalwert Eigenbesorgung</t>
  </si>
  <si>
    <t>Summe Investitionen
inkl. KGR 700:</t>
  </si>
  <si>
    <t>Werte in grau unterlegten Felder werden (z.T. aus anderen Tabellen) automatisch eingefügt</t>
  </si>
  <si>
    <t>Jährlich wiederkehrende Zahlungen</t>
  </si>
  <si>
    <t>Grün unterlegte Felder sind vom Auftraggeber auszufüllen, z.B. auf Grundlage der Kostenschätzung aus der Vorplanung</t>
  </si>
  <si>
    <t>Funktionsmessungen, Monitoring in der Betriebsphase</t>
  </si>
  <si>
    <t>Wartung, Inspektion und Instandsetzung</t>
  </si>
  <si>
    <t>3% p.a. Invest.</t>
  </si>
  <si>
    <t>alle KGR</t>
  </si>
  <si>
    <t>Hinweise</t>
  </si>
  <si>
    <t>Betrag im Einzelfall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</si>
</sst>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mmmm\ yy;@"/>
    <numFmt numFmtId="170" formatCode="00000"/>
    <numFmt numFmtId="171" formatCode="[$-407]mmmmm\ yy;@"/>
    <numFmt numFmtId="172" formatCode="#,##0.000"/>
    <numFmt numFmtId="173" formatCode="#,##0.0"/>
    <numFmt numFmtId="174" formatCode="0.000"/>
    <numFmt numFmtId="175" formatCode="0.0%"/>
    <numFmt numFmtId="176" formatCode="0.0"/>
    <numFmt numFmtId="177" formatCode="0.000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_-* #,##0\ _€_-;\-* #,##0\ _€_-;_-* &quot;-&quot;??\ _€_-;_-@_-"/>
    <numFmt numFmtId="184" formatCode="_-* #,##0.0\ _€_-;\-* #,##0.0\ _€_-;_-* &quot;-&quot;??\ _€_-;_-@_-"/>
    <numFmt numFmtId="185" formatCode="_-* #,##0.000\ _€_-;\-* #,##0.000\ _€_-;_-* &quot;-&quot;??\ _€_-;_-@_-"/>
    <numFmt numFmtId="186" formatCode="[$-407]mmm/\ yy;@"/>
    <numFmt numFmtId="187" formatCode="_-* #,##0.00\ [$€-407]_-;\-* #,##0.00\ [$€-407]_-;_-* &quot;-&quot;??\ [$€-407]_-;_-@_-"/>
    <numFmt numFmtId="188" formatCode="_-* #,##0.0\ [$€-407]_-;\-* #,##0.0\ [$€-407]_-;_-* &quot;-&quot;??\ [$€-407]_-;_-@_-"/>
    <numFmt numFmtId="189" formatCode="_-* #,##0\ [$€-407]_-;\-* #,##0\ [$€-407]_-;_-* &quot;-&quot;??\ [$€-407]_-;_-@_-"/>
    <numFmt numFmtId="190" formatCode="_-* #,##0.000\ _€_-;\-* #,##0.000\ _€_-;_-* &quot;-&quot;???\ _€_-;_-@_-"/>
    <numFmt numFmtId="191" formatCode="_-* #,##0.0\ &quot;€&quot;_-;\-* #,##0.0\ &quot;€&quot;_-;_-* &quot;-&quot;??\ &quot;€&quot;_-;_-@_-"/>
    <numFmt numFmtId="192" formatCode="_-* #,##0\ &quot;€&quot;_-;\-* #,##0\ &quot;€&quot;_-;_-* &quot;-&quot;??\ &quot;€&quot;_-;_-@_-"/>
  </numFmts>
  <fonts count="7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Arial"/>
      <family val="2"/>
    </font>
    <font>
      <b/>
      <sz val="12"/>
      <color indexed="56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6"/>
      <color indexed="57"/>
      <name val="Arial"/>
      <family val="2"/>
    </font>
    <font>
      <b/>
      <sz val="18"/>
      <color indexed="57"/>
      <name val="Arial"/>
      <family val="2"/>
    </font>
    <font>
      <b/>
      <sz val="12"/>
      <color indexed="57"/>
      <name val="Arial"/>
      <family val="2"/>
    </font>
    <font>
      <vertAlign val="subscript"/>
      <sz val="10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57"/>
      <name val="Arial"/>
      <family val="2"/>
    </font>
    <font>
      <sz val="20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6" tint="-0.24997000396251678"/>
      <name val="Arial"/>
      <family val="2"/>
    </font>
    <font>
      <b/>
      <sz val="18"/>
      <color rgb="FFFF0000"/>
      <name val="Arial"/>
      <family val="2"/>
    </font>
    <font>
      <b/>
      <sz val="18"/>
      <color theme="6" tint="-0.24997000396251678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 diagonalDown="1">
      <left style="thin"/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/>
      <diagonal style="thin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 diagonalDown="1">
      <left style="medium"/>
      <right style="thin"/>
      <top style="thin"/>
      <bottom style="thin"/>
      <diagonal style="thin"/>
    </border>
    <border>
      <left style="medium"/>
      <right style="medium"/>
      <top/>
      <bottom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thin"/>
      <top/>
      <bottom style="medium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33" borderId="18" xfId="0" applyFont="1" applyFill="1" applyBorder="1" applyAlignment="1">
      <alignment horizontal="center" vertical="center"/>
    </xf>
    <xf numFmtId="10" fontId="1" fillId="33" borderId="19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top" wrapText="1"/>
    </xf>
    <xf numFmtId="0" fontId="0" fillId="33" borderId="21" xfId="0" applyFont="1" applyFill="1" applyBorder="1" applyAlignment="1">
      <alignment horizontal="right" vertical="center" wrapText="1" indent="1"/>
    </xf>
    <xf numFmtId="0" fontId="0" fillId="33" borderId="22" xfId="0" applyFont="1" applyFill="1" applyBorder="1" applyAlignment="1">
      <alignment horizontal="right" vertical="center" wrapText="1" inden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4" fontId="0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29" xfId="0" applyNumberFormat="1" applyFont="1" applyFill="1" applyBorder="1" applyAlignment="1">
      <alignment horizontal="right" vertical="center" wrapText="1"/>
    </xf>
    <xf numFmtId="4" fontId="0" fillId="34" borderId="30" xfId="0" applyNumberFormat="1" applyFont="1" applyFill="1" applyBorder="1" applyAlignment="1">
      <alignment horizontal="right" vertical="center" wrapText="1"/>
    </xf>
    <xf numFmtId="4" fontId="0" fillId="34" borderId="31" xfId="0" applyNumberFormat="1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left" vertical="center" wrapText="1" indent="1"/>
    </xf>
    <xf numFmtId="4" fontId="0" fillId="33" borderId="32" xfId="0" applyNumberFormat="1" applyFont="1" applyFill="1" applyBorder="1" applyAlignment="1">
      <alignment horizontal="right" vertical="center" wrapText="1"/>
    </xf>
    <xf numFmtId="4" fontId="0" fillId="33" borderId="33" xfId="0" applyNumberFormat="1" applyFont="1" applyFill="1" applyBorder="1" applyAlignment="1">
      <alignment horizontal="right" vertical="center" wrapText="1"/>
    </xf>
    <xf numFmtId="9" fontId="0" fillId="0" borderId="0" xfId="52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9" fontId="0" fillId="0" borderId="0" xfId="0" applyNumberForma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16" xfId="0" applyNumberForma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Fill="1" applyAlignment="1" applyProtection="1">
      <alignment horizontal="left" vertical="center" indent="1"/>
      <protection locked="0"/>
    </xf>
    <xf numFmtId="0" fontId="16" fillId="0" borderId="0" xfId="0" applyFont="1" applyAlignment="1">
      <alignment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183" fontId="0" fillId="0" borderId="0" xfId="42" applyNumberFormat="1" applyFont="1" applyBorder="1" applyAlignment="1">
      <alignment/>
    </xf>
    <xf numFmtId="0" fontId="1" fillId="0" borderId="15" xfId="0" applyFont="1" applyBorder="1" applyAlignment="1">
      <alignment/>
    </xf>
    <xf numFmtId="183" fontId="1" fillId="0" borderId="16" xfId="42" applyNumberFormat="1" applyFont="1" applyBorder="1" applyAlignment="1">
      <alignment/>
    </xf>
    <xf numFmtId="0" fontId="1" fillId="0" borderId="0" xfId="0" applyFont="1" applyBorder="1" applyAlignment="1">
      <alignment/>
    </xf>
    <xf numFmtId="183" fontId="1" fillId="0" borderId="0" xfId="42" applyNumberFormat="1" applyFont="1" applyBorder="1" applyAlignment="1">
      <alignment/>
    </xf>
    <xf numFmtId="0" fontId="0" fillId="0" borderId="14" xfId="0" applyBorder="1" applyAlignment="1">
      <alignment/>
    </xf>
    <xf numFmtId="183" fontId="1" fillId="0" borderId="17" xfId="42" applyNumberFormat="1" applyFont="1" applyBorder="1" applyAlignment="1">
      <alignment/>
    </xf>
    <xf numFmtId="0" fontId="0" fillId="0" borderId="14" xfId="0" applyFont="1" applyBorder="1" applyAlignment="1">
      <alignment vertical="center"/>
    </xf>
    <xf numFmtId="183" fontId="0" fillId="0" borderId="14" xfId="42" applyNumberFormat="1" applyFont="1" applyBorder="1" applyAlignment="1">
      <alignment vertical="center"/>
    </xf>
    <xf numFmtId="183" fontId="1" fillId="0" borderId="14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183" fontId="0" fillId="0" borderId="0" xfId="42" applyNumberFormat="1" applyFont="1" applyBorder="1" applyAlignment="1">
      <alignment/>
    </xf>
    <xf numFmtId="183" fontId="1" fillId="0" borderId="11" xfId="42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183" fontId="0" fillId="0" borderId="0" xfId="42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169" fontId="0" fillId="0" borderId="16" xfId="0" applyNumberFormat="1" applyFon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10" fontId="0" fillId="0" borderId="35" xfId="0" applyNumberFormat="1" applyBorder="1" applyAlignment="1">
      <alignment vertical="center"/>
    </xf>
    <xf numFmtId="0" fontId="18" fillId="0" borderId="13" xfId="0" applyFont="1" applyBorder="1" applyAlignment="1">
      <alignment vertical="top" wrapText="1"/>
    </xf>
    <xf numFmtId="189" fontId="0" fillId="0" borderId="0" xfId="62" applyNumberFormat="1" applyFont="1" applyBorder="1" applyAlignment="1">
      <alignment/>
    </xf>
    <xf numFmtId="189" fontId="0" fillId="0" borderId="0" xfId="62" applyNumberFormat="1" applyFont="1" applyBorder="1" applyAlignment="1">
      <alignment/>
    </xf>
    <xf numFmtId="183" fontId="1" fillId="0" borderId="0" xfId="44" applyNumberFormat="1" applyFont="1" applyBorder="1" applyAlignment="1">
      <alignment horizontal="center"/>
    </xf>
    <xf numFmtId="0" fontId="0" fillId="0" borderId="12" xfId="0" applyBorder="1" applyAlignment="1">
      <alignment/>
    </xf>
    <xf numFmtId="183" fontId="0" fillId="0" borderId="0" xfId="44" applyNumberFormat="1" applyFont="1" applyBorder="1" applyAlignment="1">
      <alignment/>
    </xf>
    <xf numFmtId="189" fontId="1" fillId="0" borderId="0" xfId="62" applyNumberFormat="1" applyFont="1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174" fontId="0" fillId="0" borderId="37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43" fontId="0" fillId="0" borderId="39" xfId="42" applyFont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3" fontId="0" fillId="0" borderId="38" xfId="42" applyFont="1" applyBorder="1" applyAlignment="1">
      <alignment vertical="center"/>
    </xf>
    <xf numFmtId="0" fontId="0" fillId="0" borderId="50" xfId="0" applyBorder="1" applyAlignment="1">
      <alignment vertical="center"/>
    </xf>
    <xf numFmtId="43" fontId="1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0" borderId="54" xfId="0" applyFont="1" applyBorder="1" applyAlignment="1">
      <alignment vertical="center"/>
    </xf>
    <xf numFmtId="174" fontId="0" fillId="0" borderId="50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0" fontId="1" fillId="35" borderId="49" xfId="0" applyFont="1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176" fontId="0" fillId="35" borderId="38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5" borderId="52" xfId="0" applyFont="1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174" fontId="0" fillId="35" borderId="37" xfId="0" applyNumberFormat="1" applyFill="1" applyBorder="1" applyAlignment="1">
      <alignment vertical="center"/>
    </xf>
    <xf numFmtId="176" fontId="0" fillId="35" borderId="37" xfId="0" applyNumberFormat="1" applyFill="1" applyBorder="1" applyAlignment="1">
      <alignment vertical="center"/>
    </xf>
    <xf numFmtId="43" fontId="0" fillId="35" borderId="39" xfId="42" applyFont="1" applyFill="1" applyBorder="1" applyAlignment="1">
      <alignment vertical="center"/>
    </xf>
    <xf numFmtId="43" fontId="0" fillId="0" borderId="34" xfId="4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3" fontId="0" fillId="35" borderId="37" xfId="42" applyFont="1" applyFill="1" applyBorder="1" applyAlignment="1">
      <alignment vertical="center"/>
    </xf>
    <xf numFmtId="0" fontId="1" fillId="35" borderId="52" xfId="0" applyFont="1" applyFill="1" applyBorder="1" applyAlignment="1">
      <alignment vertical="center"/>
    </xf>
    <xf numFmtId="43" fontId="1" fillId="35" borderId="39" xfId="42" applyFont="1" applyFill="1" applyBorder="1" applyAlignment="1">
      <alignment vertical="center"/>
    </xf>
    <xf numFmtId="1" fontId="0" fillId="35" borderId="37" xfId="0" applyNumberFormat="1" applyFill="1" applyBorder="1" applyAlignment="1">
      <alignment vertical="center"/>
    </xf>
    <xf numFmtId="0" fontId="0" fillId="35" borderId="38" xfId="0" applyFont="1" applyFill="1" applyBorder="1" applyAlignment="1">
      <alignment vertical="center"/>
    </xf>
    <xf numFmtId="0" fontId="0" fillId="35" borderId="49" xfId="0" applyFont="1" applyFill="1" applyBorder="1" applyAlignment="1">
      <alignment vertical="center"/>
    </xf>
    <xf numFmtId="1" fontId="0" fillId="35" borderId="38" xfId="0" applyNumberFormat="1" applyFill="1" applyBorder="1" applyAlignment="1">
      <alignment vertical="center"/>
    </xf>
    <xf numFmtId="174" fontId="0" fillId="35" borderId="38" xfId="0" applyNumberFormat="1" applyFill="1" applyBorder="1" applyAlignment="1">
      <alignment vertical="center"/>
    </xf>
    <xf numFmtId="43" fontId="2" fillId="0" borderId="0" xfId="42" applyFont="1" applyAlignment="1">
      <alignment vertical="center"/>
    </xf>
    <xf numFmtId="0" fontId="2" fillId="0" borderId="5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9" fontId="0" fillId="0" borderId="0" xfId="53" applyFont="1" applyAlignment="1">
      <alignment vertical="center"/>
    </xf>
    <xf numFmtId="43" fontId="0" fillId="35" borderId="38" xfId="42" applyFont="1" applyFill="1" applyBorder="1" applyAlignment="1">
      <alignment vertical="center"/>
    </xf>
    <xf numFmtId="43" fontId="1" fillId="35" borderId="57" xfId="42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5" borderId="10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169" fontId="0" fillId="0" borderId="0" xfId="0" applyNumberForma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76" fontId="0" fillId="0" borderId="37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43" fontId="0" fillId="0" borderId="39" xfId="42" applyFont="1" applyFill="1" applyBorder="1" applyAlignment="1">
      <alignment vertical="center"/>
    </xf>
    <xf numFmtId="176" fontId="0" fillId="0" borderId="45" xfId="0" applyNumberFormat="1" applyFill="1" applyBorder="1" applyAlignment="1">
      <alignment vertical="center"/>
    </xf>
    <xf numFmtId="174" fontId="0" fillId="0" borderId="45" xfId="0" applyNumberForma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43" fontId="0" fillId="0" borderId="58" xfId="42" applyFont="1" applyFill="1" applyBorder="1" applyAlignment="1">
      <alignment vertical="center"/>
    </xf>
    <xf numFmtId="43" fontId="2" fillId="36" borderId="43" xfId="0" applyNumberFormat="1" applyFont="1" applyFill="1" applyBorder="1" applyAlignment="1">
      <alignment vertical="center"/>
    </xf>
    <xf numFmtId="174" fontId="0" fillId="37" borderId="37" xfId="0" applyNumberFormat="1" applyFill="1" applyBorder="1" applyAlignment="1">
      <alignment vertical="center"/>
    </xf>
    <xf numFmtId="0" fontId="0" fillId="37" borderId="50" xfId="0" applyFill="1" applyBorder="1" applyAlignment="1">
      <alignment vertical="center"/>
    </xf>
    <xf numFmtId="0" fontId="0" fillId="37" borderId="44" xfId="0" applyFill="1" applyBorder="1" applyAlignment="1">
      <alignment horizontal="center" vertical="center" textRotation="90"/>
    </xf>
    <xf numFmtId="176" fontId="0" fillId="37" borderId="37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52" applyFont="1" applyAlignment="1">
      <alignment horizontal="left" vertical="top"/>
    </xf>
    <xf numFmtId="0" fontId="0" fillId="0" borderId="59" xfId="0" applyFill="1" applyBorder="1" applyAlignment="1">
      <alignment vertical="center"/>
    </xf>
    <xf numFmtId="0" fontId="19" fillId="0" borderId="60" xfId="0" applyFont="1" applyFill="1" applyBorder="1" applyAlignment="1">
      <alignment horizontal="right" vertical="center"/>
    </xf>
    <xf numFmtId="0" fontId="0" fillId="0" borderId="61" xfId="0" applyFill="1" applyBorder="1" applyAlignment="1">
      <alignment vertical="center"/>
    </xf>
    <xf numFmtId="0" fontId="66" fillId="33" borderId="28" xfId="0" applyFont="1" applyFill="1" applyBorder="1" applyAlignment="1">
      <alignment horizontal="left" vertical="center" wrapText="1" indent="1"/>
    </xf>
    <xf numFmtId="0" fontId="66" fillId="0" borderId="13" xfId="0" applyFont="1" applyBorder="1" applyAlignment="1">
      <alignment/>
    </xf>
    <xf numFmtId="0" fontId="0" fillId="0" borderId="0" xfId="55" applyAlignment="1">
      <alignment vertical="center"/>
      <protection/>
    </xf>
    <xf numFmtId="0" fontId="0" fillId="0" borderId="0" xfId="55">
      <alignment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8" fillId="0" borderId="10" xfId="55" applyFont="1" applyBorder="1" applyAlignment="1">
      <alignment vertical="center"/>
      <protection/>
    </xf>
    <xf numFmtId="0" fontId="0" fillId="0" borderId="11" xfId="55" applyBorder="1" applyAlignment="1">
      <alignment vertical="center"/>
      <protection/>
    </xf>
    <xf numFmtId="0" fontId="0" fillId="0" borderId="12" xfId="55" applyBorder="1" applyAlignment="1">
      <alignment vertical="center"/>
      <protection/>
    </xf>
    <xf numFmtId="0" fontId="0" fillId="0" borderId="13" xfId="55" applyBorder="1" applyAlignment="1">
      <alignment vertical="center"/>
      <protection/>
    </xf>
    <xf numFmtId="0" fontId="0" fillId="0" borderId="0" xfId="55" applyBorder="1" applyAlignment="1">
      <alignment vertical="center"/>
      <protection/>
    </xf>
    <xf numFmtId="0" fontId="0" fillId="0" borderId="14" xfId="55" applyBorder="1" applyAlignment="1">
      <alignment vertical="center"/>
      <protection/>
    </xf>
    <xf numFmtId="0" fontId="0" fillId="0" borderId="13" xfId="55" applyFont="1" applyBorder="1" applyAlignment="1">
      <alignment vertical="center"/>
      <protection/>
    </xf>
    <xf numFmtId="9" fontId="0" fillId="0" borderId="0" xfId="53" applyFont="1" applyBorder="1" applyAlignment="1">
      <alignment vertical="center"/>
    </xf>
    <xf numFmtId="0" fontId="0" fillId="0" borderId="0" xfId="55" applyFont="1" applyBorder="1" applyAlignment="1">
      <alignment vertical="center"/>
      <protection/>
    </xf>
    <xf numFmtId="0" fontId="0" fillId="0" borderId="15" xfId="55" applyBorder="1" applyAlignment="1">
      <alignment vertical="center"/>
      <protection/>
    </xf>
    <xf numFmtId="0" fontId="0" fillId="0" borderId="16" xfId="55" applyBorder="1" applyAlignment="1">
      <alignment vertical="center"/>
      <protection/>
    </xf>
    <xf numFmtId="0" fontId="0" fillId="0" borderId="17" xfId="55" applyBorder="1" applyAlignment="1">
      <alignment vertical="center"/>
      <protection/>
    </xf>
    <xf numFmtId="0" fontId="7" fillId="0" borderId="0" xfId="55" applyFont="1" applyAlignment="1">
      <alignment vertical="center"/>
      <protection/>
    </xf>
    <xf numFmtId="0" fontId="1" fillId="0" borderId="0" xfId="55" applyFont="1" applyFill="1" applyAlignment="1" applyProtection="1">
      <alignment horizontal="left" vertical="center" indent="1"/>
      <protection locked="0"/>
    </xf>
    <xf numFmtId="0" fontId="5" fillId="0" borderId="0" xfId="55" applyFont="1" applyAlignment="1">
      <alignment vertical="center"/>
      <protection/>
    </xf>
    <xf numFmtId="0" fontId="67" fillId="0" borderId="0" xfId="55" applyFont="1" applyAlignment="1">
      <alignment vertical="center"/>
      <protection/>
    </xf>
    <xf numFmtId="0" fontId="6" fillId="0" borderId="0" xfId="55" applyFont="1">
      <alignment/>
      <protection/>
    </xf>
    <xf numFmtId="0" fontId="5" fillId="0" borderId="0" xfId="55" applyFont="1" applyFill="1" applyAlignment="1">
      <alignment vertical="center"/>
      <protection/>
    </xf>
    <xf numFmtId="0" fontId="6" fillId="0" borderId="0" xfId="55" applyFont="1" applyAlignment="1">
      <alignment vertical="center"/>
      <protection/>
    </xf>
    <xf numFmtId="0" fontId="1" fillId="0" borderId="21" xfId="55" applyFont="1" applyBorder="1" applyAlignment="1">
      <alignment horizontal="center" vertical="center" wrapText="1"/>
      <protection/>
    </xf>
    <xf numFmtId="0" fontId="0" fillId="0" borderId="21" xfId="55" applyFont="1" applyBorder="1" applyAlignment="1">
      <alignment horizontal="right" vertical="center" wrapText="1" indent="1"/>
      <protection/>
    </xf>
    <xf numFmtId="0" fontId="0" fillId="0" borderId="21" xfId="55" applyFont="1" applyBorder="1" applyAlignment="1">
      <alignment horizontal="center" vertical="center" wrapText="1"/>
      <protection/>
    </xf>
    <xf numFmtId="0" fontId="0" fillId="0" borderId="22" xfId="55" applyFont="1" applyBorder="1" applyAlignment="1">
      <alignment horizontal="center" vertical="center" wrapText="1"/>
      <protection/>
    </xf>
    <xf numFmtId="4" fontId="0" fillId="38" borderId="28" xfId="55" applyNumberFormat="1" applyFont="1" applyFill="1" applyBorder="1" applyAlignment="1" applyProtection="1">
      <alignment horizontal="right" vertical="center" wrapText="1"/>
      <protection locked="0"/>
    </xf>
    <xf numFmtId="4" fontId="0" fillId="38" borderId="62" xfId="55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55" applyFont="1" applyAlignment="1">
      <alignment vertical="center"/>
      <protection/>
    </xf>
    <xf numFmtId="0" fontId="9" fillId="0" borderId="0" xfId="55" applyFont="1">
      <alignment/>
      <protection/>
    </xf>
    <xf numFmtId="0" fontId="68" fillId="0" borderId="0" xfId="0" applyFont="1" applyAlignment="1">
      <alignment vertical="center"/>
    </xf>
    <xf numFmtId="0" fontId="2" fillId="35" borderId="13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4" fontId="0" fillId="39" borderId="0" xfId="0" applyNumberFormat="1" applyFill="1" applyBorder="1" applyAlignment="1">
      <alignment/>
    </xf>
    <xf numFmtId="174" fontId="0" fillId="39" borderId="0" xfId="42" applyNumberFormat="1" applyFont="1" applyFill="1" applyBorder="1" applyAlignment="1">
      <alignment/>
    </xf>
    <xf numFmtId="183" fontId="0" fillId="39" borderId="0" xfId="42" applyNumberFormat="1" applyFont="1" applyFill="1" applyBorder="1" applyAlignment="1">
      <alignment/>
    </xf>
    <xf numFmtId="183" fontId="0" fillId="37" borderId="0" xfId="42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0" fillId="37" borderId="38" xfId="0" applyNumberFormat="1" applyFill="1" applyBorder="1" applyAlignment="1">
      <alignment vertical="center"/>
    </xf>
    <xf numFmtId="174" fontId="0" fillId="37" borderId="38" xfId="0" applyNumberFormat="1" applyFill="1" applyBorder="1" applyAlignment="1">
      <alignment vertical="center"/>
    </xf>
    <xf numFmtId="0" fontId="8" fillId="0" borderId="11" xfId="55" applyFont="1" applyBorder="1" applyAlignment="1">
      <alignment vertical="center"/>
      <protection/>
    </xf>
    <xf numFmtId="0" fontId="1" fillId="40" borderId="21" xfId="55" applyFont="1" applyFill="1" applyBorder="1" applyAlignment="1">
      <alignment horizontal="center" vertical="center" wrapText="1"/>
      <protection/>
    </xf>
    <xf numFmtId="0" fontId="0" fillId="40" borderId="21" xfId="55" applyFont="1" applyFill="1" applyBorder="1" applyAlignment="1">
      <alignment horizontal="right" vertical="center" wrapText="1" indent="1"/>
      <protection/>
    </xf>
    <xf numFmtId="0" fontId="0" fillId="40" borderId="21" xfId="55" applyFont="1" applyFill="1" applyBorder="1" applyAlignment="1">
      <alignment horizontal="center" vertical="center" wrapText="1"/>
      <protection/>
    </xf>
    <xf numFmtId="0" fontId="0" fillId="40" borderId="22" xfId="55" applyFont="1" applyFill="1" applyBorder="1" applyAlignment="1">
      <alignment horizontal="center" vertical="center" wrapText="1"/>
      <protection/>
    </xf>
    <xf numFmtId="4" fontId="0" fillId="40" borderId="28" xfId="55" applyNumberFormat="1" applyFont="1" applyFill="1" applyBorder="1" applyAlignment="1" applyProtection="1">
      <alignment horizontal="right" vertical="center" wrapText="1"/>
      <protection locked="0"/>
    </xf>
    <xf numFmtId="0" fontId="1" fillId="0" borderId="63" xfId="55" applyFont="1" applyFill="1" applyBorder="1" applyAlignment="1">
      <alignment horizontal="center" vertical="center"/>
      <protection/>
    </xf>
    <xf numFmtId="0" fontId="2" fillId="0" borderId="64" xfId="55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0" fontId="2" fillId="0" borderId="65" xfId="55" applyFont="1" applyBorder="1" applyAlignment="1">
      <alignment vertical="center"/>
      <protection/>
    </xf>
    <xf numFmtId="0" fontId="0" fillId="0" borderId="12" xfId="55" applyBorder="1">
      <alignment/>
      <protection/>
    </xf>
    <xf numFmtId="0" fontId="0" fillId="0" borderId="66" xfId="55" applyFont="1" applyBorder="1" applyAlignment="1">
      <alignment vertical="top" wrapText="1"/>
      <protection/>
    </xf>
    <xf numFmtId="0" fontId="2" fillId="0" borderId="67" xfId="55" applyFont="1" applyBorder="1" applyAlignment="1">
      <alignment horizontal="center" vertical="center" wrapText="1"/>
      <protection/>
    </xf>
    <xf numFmtId="0" fontId="0" fillId="0" borderId="13" xfId="55" applyFont="1" applyBorder="1" applyAlignment="1">
      <alignment horizontal="right" vertical="center" wrapText="1" indent="1"/>
      <protection/>
    </xf>
    <xf numFmtId="0" fontId="0" fillId="0" borderId="67" xfId="55" applyFont="1" applyBorder="1" applyAlignment="1">
      <alignment horizontal="center" vertical="center" wrapText="1"/>
      <protection/>
    </xf>
    <xf numFmtId="0" fontId="0" fillId="0" borderId="68" xfId="55" applyFont="1" applyBorder="1" applyAlignment="1">
      <alignment horizontal="right" vertical="center" wrapText="1" indent="1"/>
      <protection/>
    </xf>
    <xf numFmtId="0" fontId="0" fillId="0" borderId="69" xfId="55" applyFont="1" applyBorder="1" applyAlignment="1">
      <alignment horizontal="center" vertical="center" wrapText="1"/>
      <protection/>
    </xf>
    <xf numFmtId="0" fontId="1" fillId="0" borderId="70" xfId="55" applyFont="1" applyBorder="1" applyAlignment="1">
      <alignment horizontal="left" vertical="center" wrapText="1" indent="1"/>
      <protection/>
    </xf>
    <xf numFmtId="4" fontId="0" fillId="0" borderId="71" xfId="55" applyNumberFormat="1" applyFont="1" applyBorder="1" applyAlignment="1">
      <alignment horizontal="right" vertical="center" wrapText="1"/>
      <protection/>
    </xf>
    <xf numFmtId="0" fontId="1" fillId="0" borderId="15" xfId="55" applyFont="1" applyBorder="1" applyAlignment="1">
      <alignment horizontal="left" vertical="center" wrapText="1" indent="1"/>
      <protection/>
    </xf>
    <xf numFmtId="4" fontId="0" fillId="0" borderId="72" xfId="55" applyNumberFormat="1" applyFont="1" applyFill="1" applyBorder="1" applyAlignment="1">
      <alignment horizontal="right" vertical="center" wrapText="1"/>
      <protection/>
    </xf>
    <xf numFmtId="4" fontId="0" fillId="0" borderId="73" xfId="55" applyNumberFormat="1" applyFont="1" applyBorder="1" applyAlignment="1">
      <alignment horizontal="right" vertical="center" wrapText="1"/>
      <protection/>
    </xf>
    <xf numFmtId="0" fontId="1" fillId="40" borderId="63" xfId="55" applyFont="1" applyFill="1" applyBorder="1" applyAlignment="1">
      <alignment horizontal="center" vertical="center"/>
      <protection/>
    </xf>
    <xf numFmtId="0" fontId="2" fillId="40" borderId="64" xfId="55" applyFont="1" applyFill="1" applyBorder="1" applyAlignment="1">
      <alignment vertical="center"/>
      <protection/>
    </xf>
    <xf numFmtId="0" fontId="2" fillId="40" borderId="11" xfId="55" applyFont="1" applyFill="1" applyBorder="1" applyAlignment="1">
      <alignment vertical="center"/>
      <protection/>
    </xf>
    <xf numFmtId="0" fontId="2" fillId="40" borderId="65" xfId="55" applyFont="1" applyFill="1" applyBorder="1" applyAlignment="1">
      <alignment vertical="center"/>
      <protection/>
    </xf>
    <xf numFmtId="0" fontId="0" fillId="40" borderId="12" xfId="55" applyFill="1" applyBorder="1">
      <alignment/>
      <protection/>
    </xf>
    <xf numFmtId="0" fontId="0" fillId="40" borderId="66" xfId="55" applyFont="1" applyFill="1" applyBorder="1" applyAlignment="1">
      <alignment vertical="top" wrapText="1"/>
      <protection/>
    </xf>
    <xf numFmtId="0" fontId="2" fillId="40" borderId="67" xfId="55" applyFont="1" applyFill="1" applyBorder="1" applyAlignment="1">
      <alignment horizontal="center" vertical="center" wrapText="1"/>
      <protection/>
    </xf>
    <xf numFmtId="0" fontId="0" fillId="40" borderId="13" xfId="55" applyFont="1" applyFill="1" applyBorder="1" applyAlignment="1">
      <alignment horizontal="right" vertical="center" wrapText="1" indent="1"/>
      <protection/>
    </xf>
    <xf numFmtId="0" fontId="0" fillId="40" borderId="67" xfId="55" applyFont="1" applyFill="1" applyBorder="1" applyAlignment="1">
      <alignment horizontal="center" vertical="center" wrapText="1"/>
      <protection/>
    </xf>
    <xf numFmtId="0" fontId="0" fillId="40" borderId="68" xfId="55" applyFont="1" applyFill="1" applyBorder="1" applyAlignment="1">
      <alignment horizontal="right" vertical="center" wrapText="1" indent="1"/>
      <protection/>
    </xf>
    <xf numFmtId="0" fontId="0" fillId="40" borderId="69" xfId="55" applyFont="1" applyFill="1" applyBorder="1" applyAlignment="1">
      <alignment horizontal="center" vertical="center" wrapText="1"/>
      <protection/>
    </xf>
    <xf numFmtId="0" fontId="1" fillId="40" borderId="70" xfId="55" applyFont="1" applyFill="1" applyBorder="1" applyAlignment="1">
      <alignment horizontal="left" vertical="center" wrapText="1" indent="1"/>
      <protection/>
    </xf>
    <xf numFmtId="4" fontId="0" fillId="40" borderId="71" xfId="55" applyNumberFormat="1" applyFont="1" applyFill="1" applyBorder="1" applyAlignment="1">
      <alignment horizontal="right" vertical="center" wrapText="1"/>
      <protection/>
    </xf>
    <xf numFmtId="0" fontId="1" fillId="40" borderId="15" xfId="55" applyFont="1" applyFill="1" applyBorder="1" applyAlignment="1">
      <alignment horizontal="left" vertical="center" wrapText="1" indent="1"/>
      <protection/>
    </xf>
    <xf numFmtId="4" fontId="0" fillId="40" borderId="72" xfId="55" applyNumberFormat="1" applyFont="1" applyFill="1" applyBorder="1" applyAlignment="1">
      <alignment horizontal="right" vertical="center" wrapText="1"/>
      <protection/>
    </xf>
    <xf numFmtId="4" fontId="0" fillId="40" borderId="73" xfId="55" applyNumberFormat="1" applyFont="1" applyFill="1" applyBorder="1" applyAlignment="1">
      <alignment horizontal="right" vertical="center" wrapText="1"/>
      <protection/>
    </xf>
    <xf numFmtId="0" fontId="0" fillId="37" borderId="0" xfId="0" applyFill="1" applyAlignment="1">
      <alignment vertical="center"/>
    </xf>
    <xf numFmtId="43" fontId="0" fillId="37" borderId="34" xfId="42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1" fillId="40" borderId="74" xfId="55" applyFont="1" applyFill="1" applyBorder="1" applyAlignment="1">
      <alignment horizontal="left" vertical="center" wrapText="1" indent="1"/>
      <protection/>
    </xf>
    <xf numFmtId="4" fontId="0" fillId="40" borderId="75" xfId="55" applyNumberFormat="1" applyFont="1" applyFill="1" applyBorder="1" applyAlignment="1" applyProtection="1">
      <alignment horizontal="right" vertical="center" wrapText="1"/>
      <protection locked="0"/>
    </xf>
    <xf numFmtId="4" fontId="0" fillId="40" borderId="76" xfId="55" applyNumberFormat="1" applyFont="1" applyFill="1" applyBorder="1" applyAlignment="1" applyProtection="1">
      <alignment horizontal="right" vertical="center" wrapText="1"/>
      <protection locked="0"/>
    </xf>
    <xf numFmtId="0" fontId="0" fillId="35" borderId="77" xfId="0" applyFill="1" applyBorder="1" applyAlignment="1">
      <alignment vertical="center"/>
    </xf>
    <xf numFmtId="174" fontId="0" fillId="35" borderId="77" xfId="0" applyNumberFormat="1" applyFill="1" applyBorder="1" applyAlignment="1">
      <alignment vertical="center"/>
    </xf>
    <xf numFmtId="176" fontId="0" fillId="35" borderId="77" xfId="0" applyNumberFormat="1" applyFill="1" applyBorder="1" applyAlignment="1">
      <alignment vertical="center"/>
    </xf>
    <xf numFmtId="43" fontId="0" fillId="35" borderId="78" xfId="42" applyFont="1" applyFill="1" applyBorder="1" applyAlignment="1">
      <alignment vertical="center"/>
    </xf>
    <xf numFmtId="0" fontId="0" fillId="35" borderId="79" xfId="0" applyFill="1" applyBorder="1" applyAlignment="1">
      <alignment vertical="center"/>
    </xf>
    <xf numFmtId="1" fontId="0" fillId="35" borderId="77" xfId="0" applyNumberFormat="1" applyFill="1" applyBorder="1" applyAlignment="1">
      <alignment vertical="center"/>
    </xf>
    <xf numFmtId="43" fontId="0" fillId="35" borderId="80" xfId="42" applyFont="1" applyFill="1" applyBorder="1" applyAlignment="1">
      <alignment vertical="center"/>
    </xf>
    <xf numFmtId="43" fontId="0" fillId="35" borderId="79" xfId="42" applyFont="1" applyFill="1" applyBorder="1" applyAlignment="1">
      <alignment vertical="center"/>
    </xf>
    <xf numFmtId="43" fontId="0" fillId="35" borderId="77" xfId="42" applyFont="1" applyFill="1" applyBorder="1" applyAlignment="1">
      <alignment vertical="center"/>
    </xf>
    <xf numFmtId="43" fontId="1" fillId="35" borderId="78" xfId="42" applyFont="1" applyFill="1" applyBorder="1" applyAlignment="1">
      <alignment vertical="center"/>
    </xf>
    <xf numFmtId="0" fontId="0" fillId="35" borderId="79" xfId="0" applyFont="1" applyFill="1" applyBorder="1" applyAlignment="1">
      <alignment vertical="center"/>
    </xf>
    <xf numFmtId="0" fontId="19" fillId="0" borderId="81" xfId="0" applyFont="1" applyFill="1" applyBorder="1" applyAlignment="1">
      <alignment horizontal="right" vertical="center"/>
    </xf>
    <xf numFmtId="0" fontId="1" fillId="37" borderId="54" xfId="0" applyFont="1" applyFill="1" applyBorder="1" applyAlignment="1">
      <alignment vertical="center"/>
    </xf>
    <xf numFmtId="43" fontId="0" fillId="37" borderId="50" xfId="42" applyFont="1" applyFill="1" applyBorder="1" applyAlignment="1">
      <alignment vertical="center"/>
    </xf>
    <xf numFmtId="176" fontId="0" fillId="37" borderId="50" xfId="0" applyNumberFormat="1" applyFill="1" applyBorder="1" applyAlignment="1">
      <alignment vertical="center"/>
    </xf>
    <xf numFmtId="43" fontId="1" fillId="37" borderId="51" xfId="42" applyFont="1" applyFill="1" applyBorder="1" applyAlignment="1">
      <alignment vertical="center"/>
    </xf>
    <xf numFmtId="0" fontId="0" fillId="37" borderId="49" xfId="0" applyFont="1" applyFill="1" applyBorder="1" applyAlignment="1">
      <alignment vertical="center" wrapText="1"/>
    </xf>
    <xf numFmtId="0" fontId="0" fillId="37" borderId="38" xfId="0" applyFill="1" applyBorder="1" applyAlignment="1">
      <alignment vertical="center"/>
    </xf>
    <xf numFmtId="43" fontId="0" fillId="37" borderId="39" xfId="42" applyFont="1" applyFill="1" applyBorder="1" applyAlignment="1">
      <alignment vertical="center"/>
    </xf>
    <xf numFmtId="43" fontId="0" fillId="37" borderId="57" xfId="42" applyFont="1" applyFill="1" applyBorder="1" applyAlignment="1">
      <alignment vertical="center"/>
    </xf>
    <xf numFmtId="0" fontId="0" fillId="37" borderId="55" xfId="0" applyFont="1" applyFill="1" applyBorder="1" applyAlignment="1">
      <alignment vertical="center" wrapText="1"/>
    </xf>
    <xf numFmtId="176" fontId="0" fillId="37" borderId="45" xfId="0" applyNumberFormat="1" applyFill="1" applyBorder="1" applyAlignment="1">
      <alignment vertical="center"/>
    </xf>
    <xf numFmtId="174" fontId="0" fillId="37" borderId="45" xfId="0" applyNumberFormat="1" applyFill="1" applyBorder="1" applyAlignment="1">
      <alignment vertical="center"/>
    </xf>
    <xf numFmtId="192" fontId="0" fillId="41" borderId="37" xfId="62" applyNumberFormat="1" applyFont="1" applyFill="1" applyBorder="1" applyAlignment="1">
      <alignment vertical="center"/>
    </xf>
    <xf numFmtId="192" fontId="0" fillId="41" borderId="45" xfId="62" applyNumberFormat="1" applyFont="1" applyFill="1" applyBorder="1" applyAlignment="1">
      <alignment vertical="center"/>
    </xf>
    <xf numFmtId="0" fontId="1" fillId="37" borderId="49" xfId="0" applyFont="1" applyFill="1" applyBorder="1" applyAlignment="1">
      <alignment vertical="center"/>
    </xf>
    <xf numFmtId="43" fontId="1" fillId="37" borderId="57" xfId="42" applyFont="1" applyFill="1" applyBorder="1" applyAlignment="1">
      <alignment vertical="center"/>
    </xf>
    <xf numFmtId="0" fontId="0" fillId="37" borderId="52" xfId="0" applyFont="1" applyFill="1" applyBorder="1" applyAlignment="1">
      <alignment vertical="center" wrapText="1"/>
    </xf>
    <xf numFmtId="0" fontId="0" fillId="37" borderId="37" xfId="0" applyFill="1" applyBorder="1" applyAlignment="1">
      <alignment vertical="center"/>
    </xf>
    <xf numFmtId="43" fontId="0" fillId="37" borderId="39" xfId="42" applyFont="1" applyFill="1" applyBorder="1" applyAlignment="1">
      <alignment vertical="center"/>
    </xf>
    <xf numFmtId="0" fontId="1" fillId="37" borderId="52" xfId="0" applyFont="1" applyFill="1" applyBorder="1" applyAlignment="1">
      <alignment vertical="center"/>
    </xf>
    <xf numFmtId="43" fontId="1" fillId="37" borderId="38" xfId="42" applyFont="1" applyFill="1" applyBorder="1" applyAlignment="1">
      <alignment vertical="center"/>
    </xf>
    <xf numFmtId="192" fontId="0" fillId="41" borderId="82" xfId="62" applyNumberFormat="1" applyFont="1" applyFill="1" applyBorder="1" applyAlignment="1">
      <alignment vertical="center"/>
    </xf>
    <xf numFmtId="0" fontId="1" fillId="37" borderId="83" xfId="0" applyFont="1" applyFill="1" applyBorder="1" applyAlignment="1">
      <alignment vertical="center"/>
    </xf>
    <xf numFmtId="0" fontId="0" fillId="37" borderId="77" xfId="0" applyFill="1" applyBorder="1" applyAlignment="1">
      <alignment vertical="center"/>
    </xf>
    <xf numFmtId="176" fontId="0" fillId="37" borderId="77" xfId="0" applyNumberFormat="1" applyFill="1" applyBorder="1" applyAlignment="1">
      <alignment vertical="center"/>
    </xf>
    <xf numFmtId="0" fontId="0" fillId="37" borderId="83" xfId="0" applyFont="1" applyFill="1" applyBorder="1" applyAlignment="1">
      <alignment vertical="center" wrapText="1"/>
    </xf>
    <xf numFmtId="174" fontId="0" fillId="37" borderId="77" xfId="0" applyNumberFormat="1" applyFill="1" applyBorder="1" applyAlignment="1">
      <alignment vertical="center"/>
    </xf>
    <xf numFmtId="0" fontId="0" fillId="37" borderId="79" xfId="0" applyFill="1" applyBorder="1" applyAlignment="1">
      <alignment vertical="center"/>
    </xf>
    <xf numFmtId="43" fontId="0" fillId="37" borderId="78" xfId="42" applyFont="1" applyFill="1" applyBorder="1" applyAlignment="1">
      <alignment vertical="center"/>
    </xf>
    <xf numFmtId="192" fontId="0" fillId="37" borderId="77" xfId="62" applyNumberFormat="1" applyFont="1" applyFill="1" applyBorder="1" applyAlignment="1">
      <alignment vertical="center"/>
    </xf>
    <xf numFmtId="192" fontId="0" fillId="16" borderId="37" xfId="62" applyNumberFormat="1" applyFont="1" applyFill="1" applyBorder="1" applyAlignment="1">
      <alignment vertical="center"/>
    </xf>
    <xf numFmtId="43" fontId="0" fillId="37" borderId="50" xfId="42" applyFont="1" applyFill="1" applyBorder="1" applyAlignment="1">
      <alignment vertical="center"/>
    </xf>
    <xf numFmtId="0" fontId="0" fillId="37" borderId="84" xfId="0" applyFont="1" applyFill="1" applyBorder="1" applyAlignment="1">
      <alignment vertical="center" textRotation="90" wrapText="1"/>
    </xf>
    <xf numFmtId="43" fontId="0" fillId="37" borderId="38" xfId="42" applyFont="1" applyFill="1" applyBorder="1" applyAlignment="1">
      <alignment vertical="center"/>
    </xf>
    <xf numFmtId="43" fontId="0" fillId="37" borderId="45" xfId="42" applyFont="1" applyFill="1" applyBorder="1" applyAlignment="1">
      <alignment vertical="center"/>
    </xf>
    <xf numFmtId="176" fontId="0" fillId="0" borderId="45" xfId="0" applyNumberFormat="1" applyBorder="1" applyAlignment="1">
      <alignment vertical="center"/>
    </xf>
    <xf numFmtId="0" fontId="1" fillId="37" borderId="85" xfId="0" applyFont="1" applyFill="1" applyBorder="1" applyAlignment="1">
      <alignment vertical="center"/>
    </xf>
    <xf numFmtId="43" fontId="0" fillId="37" borderId="79" xfId="42" applyFont="1" applyFill="1" applyBorder="1" applyAlignment="1">
      <alignment vertical="center"/>
    </xf>
    <xf numFmtId="176" fontId="0" fillId="37" borderId="79" xfId="0" applyNumberFormat="1" applyFill="1" applyBorder="1" applyAlignment="1">
      <alignment vertical="center"/>
    </xf>
    <xf numFmtId="43" fontId="1" fillId="37" borderId="86" xfId="42" applyFont="1" applyFill="1" applyBorder="1" applyAlignment="1">
      <alignment vertical="center"/>
    </xf>
    <xf numFmtId="9" fontId="0" fillId="16" borderId="0" xfId="52" applyFont="1" applyFill="1" applyBorder="1" applyAlignment="1">
      <alignment vertical="center"/>
    </xf>
    <xf numFmtId="0" fontId="0" fillId="16" borderId="0" xfId="0" applyFill="1" applyBorder="1" applyAlignment="1">
      <alignment vertical="center"/>
    </xf>
    <xf numFmtId="10" fontId="0" fillId="16" borderId="0" xfId="52" applyNumberFormat="1" applyFont="1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9" fontId="66" fillId="16" borderId="87" xfId="52" applyFont="1" applyFill="1" applyBorder="1" applyAlignment="1">
      <alignment vertical="center"/>
    </xf>
    <xf numFmtId="9" fontId="0" fillId="16" borderId="87" xfId="52" applyFont="1" applyFill="1" applyBorder="1" applyAlignment="1">
      <alignment vertical="center"/>
    </xf>
    <xf numFmtId="192" fontId="0" fillId="41" borderId="88" xfId="62" applyNumberFormat="1" applyFont="1" applyFill="1" applyBorder="1" applyAlignment="1">
      <alignment vertical="center"/>
    </xf>
    <xf numFmtId="176" fontId="0" fillId="0" borderId="88" xfId="0" applyNumberFormat="1" applyFill="1" applyBorder="1" applyAlignment="1">
      <alignment vertical="center"/>
    </xf>
    <xf numFmtId="174" fontId="0" fillId="0" borderId="88" xfId="0" applyNumberFormat="1" applyFill="1" applyBorder="1" applyAlignment="1">
      <alignment vertical="center"/>
    </xf>
    <xf numFmtId="176" fontId="0" fillId="0" borderId="88" xfId="0" applyNumberFormat="1" applyBorder="1" applyAlignment="1">
      <alignment vertical="center"/>
    </xf>
    <xf numFmtId="176" fontId="0" fillId="37" borderId="88" xfId="0" applyNumberFormat="1" applyFill="1" applyBorder="1" applyAlignment="1">
      <alignment vertical="center"/>
    </xf>
    <xf numFmtId="174" fontId="0" fillId="37" borderId="88" xfId="0" applyNumberFormat="1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43" fontId="0" fillId="0" borderId="89" xfId="42" applyFont="1" applyFill="1" applyBorder="1" applyAlignment="1">
      <alignment vertical="center"/>
    </xf>
    <xf numFmtId="192" fontId="0" fillId="37" borderId="88" xfId="62" applyNumberFormat="1" applyFont="1" applyFill="1" applyBorder="1" applyAlignment="1">
      <alignment vertical="center"/>
    </xf>
    <xf numFmtId="0" fontId="1" fillId="0" borderId="53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0" fontId="4" fillId="33" borderId="9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93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95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93" xfId="0" applyFont="1" applyFill="1" applyBorder="1" applyAlignment="1">
      <alignment horizontal="center" vertical="center" wrapText="1"/>
    </xf>
    <xf numFmtId="0" fontId="2" fillId="33" borderId="94" xfId="0" applyFont="1" applyFill="1" applyBorder="1" applyAlignment="1">
      <alignment horizontal="center" vertical="center" wrapText="1"/>
    </xf>
    <xf numFmtId="0" fontId="2" fillId="33" borderId="93" xfId="0" applyFont="1" applyFill="1" applyBorder="1" applyAlignment="1">
      <alignment horizontal="center" vertical="center" wrapText="1"/>
    </xf>
    <xf numFmtId="0" fontId="1" fillId="33" borderId="95" xfId="0" applyFont="1" applyFill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textRotation="90"/>
    </xf>
    <xf numFmtId="0" fontId="0" fillId="0" borderId="84" xfId="0" applyBorder="1" applyAlignment="1">
      <alignment horizontal="center" vertical="center" textRotation="90"/>
    </xf>
    <xf numFmtId="0" fontId="0" fillId="0" borderId="97" xfId="0" applyBorder="1" applyAlignment="1">
      <alignment horizontal="center" vertical="center" textRotation="90"/>
    </xf>
    <xf numFmtId="0" fontId="0" fillId="0" borderId="98" xfId="0" applyFont="1" applyBorder="1" applyAlignment="1">
      <alignment horizontal="left" vertical="center"/>
    </xf>
    <xf numFmtId="0" fontId="0" fillId="0" borderId="99" xfId="0" applyBorder="1" applyAlignment="1">
      <alignment horizontal="left" vertical="center"/>
    </xf>
    <xf numFmtId="0" fontId="2" fillId="0" borderId="100" xfId="0" applyFont="1" applyBorder="1" applyAlignment="1">
      <alignment horizontal="right" vertical="center"/>
    </xf>
    <xf numFmtId="0" fontId="2" fillId="0" borderId="101" xfId="0" applyFont="1" applyBorder="1" applyAlignment="1">
      <alignment horizontal="right" vertical="center"/>
    </xf>
    <xf numFmtId="0" fontId="0" fillId="0" borderId="9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textRotation="90"/>
    </xf>
    <xf numFmtId="0" fontId="0" fillId="0" borderId="97" xfId="0" applyFont="1" applyBorder="1" applyAlignment="1">
      <alignment horizontal="center" vertical="center" textRotation="90"/>
    </xf>
    <xf numFmtId="0" fontId="0" fillId="0" borderId="96" xfId="0" applyFont="1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textRotation="90" wrapText="1"/>
    </xf>
    <xf numFmtId="0" fontId="0" fillId="0" borderId="41" xfId="0" applyFont="1" applyBorder="1" applyAlignment="1">
      <alignment horizontal="center" vertical="center" wrapText="1"/>
    </xf>
    <xf numFmtId="0" fontId="0" fillId="0" borderId="102" xfId="0" applyFont="1" applyBorder="1" applyAlignment="1">
      <alignment horizontal="left" vertical="top" wrapText="1"/>
    </xf>
    <xf numFmtId="0" fontId="0" fillId="0" borderId="81" xfId="0" applyFont="1" applyBorder="1" applyAlignment="1">
      <alignment horizontal="left" vertical="top" wrapText="1"/>
    </xf>
    <xf numFmtId="0" fontId="0" fillId="0" borderId="103" xfId="0" applyFont="1" applyBorder="1" applyAlignment="1">
      <alignment horizontal="left" vertical="top" wrapText="1"/>
    </xf>
    <xf numFmtId="0" fontId="0" fillId="0" borderId="84" xfId="0" applyFont="1" applyBorder="1" applyAlignment="1">
      <alignment horizontal="center" vertical="center" textRotation="90" wrapText="1"/>
    </xf>
    <xf numFmtId="0" fontId="0" fillId="0" borderId="97" xfId="0" applyFont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60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/>
    </xf>
    <xf numFmtId="0" fontId="0" fillId="0" borderId="105" xfId="0" applyFont="1" applyBorder="1" applyAlignment="1">
      <alignment horizontal="left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Dezimal 2" xfId="44"/>
    <cellStyle name="Eingabe" xfId="45"/>
    <cellStyle name="Ergebnis" xfId="46"/>
    <cellStyle name="Erklärender Text" xfId="47"/>
    <cellStyle name="Gut" xfId="48"/>
    <cellStyle name="Hyperlink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142875</xdr:rowOff>
    </xdr:from>
    <xdr:to>
      <xdr:col>10</xdr:col>
      <xdr:colOff>323850</xdr:colOff>
      <xdr:row>6</xdr:row>
      <xdr:rowOff>95250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296025" y="142875"/>
          <a:ext cx="367665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Tabelle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aus Angebot übernehmen 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und passgenau kopieren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5</xdr:row>
      <xdr:rowOff>133350</xdr:rowOff>
    </xdr:from>
    <xdr:to>
      <xdr:col>8</xdr:col>
      <xdr:colOff>66675</xdr:colOff>
      <xdr:row>13</xdr:row>
      <xdr:rowOff>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6629400" y="1362075"/>
          <a:ext cx="2362200" cy="1495425"/>
        </a:xfrm>
        <a:prstGeom prst="rect">
          <a:avLst/>
        </a:prstGeom>
        <a:solidFill>
          <a:srgbClr val="FFFFCC"/>
        </a:solidFill>
        <a:ln w="9525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Gelbe Felder aus Tabellen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Angebotes übernehmen und passgenau einfügen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9525</xdr:rowOff>
    </xdr:from>
    <xdr:to>
      <xdr:col>6</xdr:col>
      <xdr:colOff>9525</xdr:colOff>
      <xdr:row>9</xdr:row>
      <xdr:rowOff>9525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5010150" y="1571625"/>
          <a:ext cx="2352675" cy="847725"/>
        </a:xfrm>
        <a:prstGeom prst="rect">
          <a:avLst/>
        </a:prstGeom>
        <a:solidFill>
          <a:srgbClr val="92D050"/>
        </a:solidFill>
        <a:ln w="9525" cmpd="sng">
          <a:solidFill>
            <a:srgbClr val="9BBB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Grüne Felder mit Daten der Vorplanung 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7"/>
  <sheetViews>
    <sheetView zoomScale="64" zoomScaleNormal="64" zoomScalePageLayoutView="33" workbookViewId="0" topLeftCell="A1">
      <selection activeCell="A2" sqref="A2:H5"/>
    </sheetView>
  </sheetViews>
  <sheetFormatPr defaultColWidth="11.421875" defaultRowHeight="12.75"/>
  <cols>
    <col min="1" max="1" width="30.28125" style="1" customWidth="1"/>
    <col min="2" max="17" width="12.7109375" style="1" customWidth="1"/>
    <col min="18" max="16384" width="11.421875" style="1" customWidth="1"/>
  </cols>
  <sheetData>
    <row r="1" ht="24" customHeight="1"/>
    <row r="2" ht="24" customHeight="1">
      <c r="A2" s="6" t="s">
        <v>75</v>
      </c>
    </row>
    <row r="3" ht="24" customHeight="1">
      <c r="A3" s="6" t="s">
        <v>19</v>
      </c>
    </row>
    <row r="4" ht="24" customHeight="1">
      <c r="A4" s="6"/>
    </row>
    <row r="5" spans="1:7" ht="24" customHeight="1">
      <c r="A5" s="7" t="s">
        <v>101</v>
      </c>
      <c r="G5" s="206" t="s">
        <v>102</v>
      </c>
    </row>
    <row r="6" ht="24" customHeight="1">
      <c r="A6" s="7"/>
    </row>
    <row r="7" ht="24" customHeight="1">
      <c r="A7" s="6"/>
    </row>
    <row r="8" spans="1:17" ht="24" customHeight="1">
      <c r="A8" s="8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</row>
    <row r="9" spans="1:17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</row>
    <row r="10" spans="1:17" ht="24" customHeight="1">
      <c r="A10" s="14" t="s">
        <v>10</v>
      </c>
      <c r="B10" s="37">
        <v>0.19</v>
      </c>
      <c r="C10" s="1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</row>
    <row r="11" spans="1:17" ht="24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</row>
    <row r="12" spans="1:17" ht="24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ht="24" customHeight="1"/>
    <row r="14" ht="33.75" customHeight="1">
      <c r="A14" s="3" t="s">
        <v>11</v>
      </c>
    </row>
    <row r="15" spans="1:6" ht="23.25" customHeight="1">
      <c r="A15" s="5"/>
      <c r="B15" s="53"/>
      <c r="C15" s="53"/>
      <c r="D15" s="53"/>
      <c r="E15" s="53"/>
      <c r="F15" s="53"/>
    </row>
    <row r="16" ht="30" customHeight="1">
      <c r="A16" s="2" t="s">
        <v>9</v>
      </c>
    </row>
    <row r="17" spans="1:17" ht="22.5" customHeight="1">
      <c r="A17" s="19"/>
      <c r="B17" s="331" t="s">
        <v>4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3"/>
    </row>
    <row r="18" spans="1:17" ht="21" customHeight="1">
      <c r="A18" s="20"/>
      <c r="B18" s="334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6"/>
    </row>
    <row r="19" spans="1:17" ht="73.5" customHeight="1">
      <c r="A19" s="21" t="s">
        <v>6</v>
      </c>
      <c r="B19" s="341" t="s">
        <v>12</v>
      </c>
      <c r="C19" s="342"/>
      <c r="D19" s="341" t="s">
        <v>13</v>
      </c>
      <c r="E19" s="342"/>
      <c r="F19" s="341" t="s">
        <v>14</v>
      </c>
      <c r="G19" s="342"/>
      <c r="H19" s="341" t="s">
        <v>15</v>
      </c>
      <c r="I19" s="342"/>
      <c r="J19" s="341" t="s">
        <v>17</v>
      </c>
      <c r="K19" s="342"/>
      <c r="L19" s="341" t="s">
        <v>16</v>
      </c>
      <c r="M19" s="342"/>
      <c r="N19" s="341" t="s">
        <v>3</v>
      </c>
      <c r="O19" s="345"/>
      <c r="P19" s="343" t="s">
        <v>5</v>
      </c>
      <c r="Q19" s="344"/>
    </row>
    <row r="20" spans="1:17" ht="45" customHeight="1">
      <c r="A20" s="22" t="s">
        <v>7</v>
      </c>
      <c r="B20" s="339">
        <v>410</v>
      </c>
      <c r="C20" s="338"/>
      <c r="D20" s="339">
        <v>420</v>
      </c>
      <c r="E20" s="338"/>
      <c r="F20" s="339">
        <v>430</v>
      </c>
      <c r="G20" s="338"/>
      <c r="H20" s="339">
        <v>445</v>
      </c>
      <c r="I20" s="338"/>
      <c r="J20" s="339">
        <v>480</v>
      </c>
      <c r="K20" s="338"/>
      <c r="L20" s="339">
        <v>490</v>
      </c>
      <c r="M20" s="338"/>
      <c r="N20" s="339">
        <v>700</v>
      </c>
      <c r="O20" s="340"/>
      <c r="P20" s="337"/>
      <c r="Q20" s="338"/>
    </row>
    <row r="21" spans="1:17" ht="34.5" customHeight="1" thickBot="1">
      <c r="A21" s="23" t="s">
        <v>0</v>
      </c>
      <c r="B21" s="24" t="s">
        <v>1</v>
      </c>
      <c r="C21" s="25" t="s">
        <v>2</v>
      </c>
      <c r="D21" s="24" t="s">
        <v>1</v>
      </c>
      <c r="E21" s="26" t="s">
        <v>2</v>
      </c>
      <c r="F21" s="24" t="s">
        <v>1</v>
      </c>
      <c r="G21" s="25" t="s">
        <v>2</v>
      </c>
      <c r="H21" s="24" t="s">
        <v>1</v>
      </c>
      <c r="I21" s="25" t="s">
        <v>2</v>
      </c>
      <c r="J21" s="24" t="s">
        <v>1</v>
      </c>
      <c r="K21" s="25" t="s">
        <v>2</v>
      </c>
      <c r="L21" s="24" t="s">
        <v>1</v>
      </c>
      <c r="M21" s="25" t="s">
        <v>2</v>
      </c>
      <c r="N21" s="27" t="s">
        <v>1</v>
      </c>
      <c r="O21" s="28" t="s">
        <v>2</v>
      </c>
      <c r="P21" s="29" t="s">
        <v>1</v>
      </c>
      <c r="Q21" s="25" t="s">
        <v>2</v>
      </c>
    </row>
    <row r="22" spans="1:17" ht="64.5" customHeight="1">
      <c r="A22" s="173" t="s">
        <v>76</v>
      </c>
      <c r="B22" s="30">
        <v>0</v>
      </c>
      <c r="C22" s="32">
        <f>B22*(1+$B$10)</f>
        <v>0</v>
      </c>
      <c r="D22" s="30">
        <v>0</v>
      </c>
      <c r="E22" s="32">
        <f>D22*(1+$B$10)</f>
        <v>0</v>
      </c>
      <c r="F22" s="30">
        <v>0</v>
      </c>
      <c r="G22" s="32">
        <f>F22*(1+$B$10)</f>
        <v>0</v>
      </c>
      <c r="H22" s="30">
        <v>0</v>
      </c>
      <c r="I22" s="32">
        <f>H22*(1+$B$10)</f>
        <v>0</v>
      </c>
      <c r="J22" s="30">
        <v>0</v>
      </c>
      <c r="K22" s="32">
        <f>J22*(1+$B$10)</f>
        <v>0</v>
      </c>
      <c r="L22" s="30">
        <v>0</v>
      </c>
      <c r="M22" s="32">
        <f>L22*(1+$B$10)</f>
        <v>0</v>
      </c>
      <c r="N22" s="30">
        <v>0</v>
      </c>
      <c r="O22" s="32">
        <f>N22*(1+$B$10)</f>
        <v>0</v>
      </c>
      <c r="P22" s="31">
        <f aca="true" t="shared" si="0" ref="P22:Q24">B22+D22+F22+H22+J22+L22+N22</f>
        <v>0</v>
      </c>
      <c r="Q22" s="32">
        <f t="shared" si="0"/>
        <v>0</v>
      </c>
    </row>
    <row r="23" spans="1:17" ht="64.5" customHeight="1">
      <c r="A23" s="173" t="s">
        <v>77</v>
      </c>
      <c r="B23" s="30">
        <v>0</v>
      </c>
      <c r="C23" s="32">
        <f>B23*(1+$B$10)</f>
        <v>0</v>
      </c>
      <c r="D23" s="30">
        <v>0</v>
      </c>
      <c r="E23" s="32">
        <f>D23*(1+$B$10)</f>
        <v>0</v>
      </c>
      <c r="F23" s="30">
        <v>0</v>
      </c>
      <c r="G23" s="32">
        <f>F23*(1+$B$10)</f>
        <v>0</v>
      </c>
      <c r="H23" s="30">
        <v>0</v>
      </c>
      <c r="I23" s="32">
        <f>H23*(1+$B$10)</f>
        <v>0</v>
      </c>
      <c r="J23" s="30">
        <v>0</v>
      </c>
      <c r="K23" s="32">
        <f>J23*(1+$B$10)</f>
        <v>0</v>
      </c>
      <c r="L23" s="30">
        <v>0</v>
      </c>
      <c r="M23" s="32">
        <f>L23*(1+$B$10)</f>
        <v>0</v>
      </c>
      <c r="N23" s="30">
        <v>0</v>
      </c>
      <c r="O23" s="32">
        <f>N23*(1+$B$10)</f>
        <v>0</v>
      </c>
      <c r="P23" s="31">
        <f t="shared" si="0"/>
        <v>0</v>
      </c>
      <c r="Q23" s="32">
        <f t="shared" si="0"/>
        <v>0</v>
      </c>
    </row>
    <row r="24" spans="1:17" ht="64.5" customHeight="1">
      <c r="A24" s="173" t="s">
        <v>78</v>
      </c>
      <c r="B24" s="30">
        <v>0</v>
      </c>
      <c r="C24" s="32">
        <f>B24*(1+$B$10)</f>
        <v>0</v>
      </c>
      <c r="D24" s="30">
        <v>0</v>
      </c>
      <c r="E24" s="32">
        <f>D24*(1+$B$10)</f>
        <v>0</v>
      </c>
      <c r="F24" s="30">
        <v>0</v>
      </c>
      <c r="G24" s="32">
        <f>F24*(1+$B$10)</f>
        <v>0</v>
      </c>
      <c r="H24" s="30">
        <v>0</v>
      </c>
      <c r="I24" s="32">
        <f>H24*(1+$B$10)</f>
        <v>0</v>
      </c>
      <c r="J24" s="30">
        <v>0</v>
      </c>
      <c r="K24" s="32">
        <f>J24*(1+$B$10)</f>
        <v>0</v>
      </c>
      <c r="L24" s="30">
        <v>0</v>
      </c>
      <c r="M24" s="32">
        <f>L24*(1+$B$10)</f>
        <v>0</v>
      </c>
      <c r="N24" s="30">
        <v>0</v>
      </c>
      <c r="O24" s="32">
        <f>N24*(1+$B$10)</f>
        <v>0</v>
      </c>
      <c r="P24" s="31">
        <f t="shared" si="0"/>
        <v>0</v>
      </c>
      <c r="Q24" s="32">
        <f t="shared" si="0"/>
        <v>0</v>
      </c>
    </row>
    <row r="25" spans="1:17" ht="64.5" customHeight="1">
      <c r="A25" s="34" t="s">
        <v>8</v>
      </c>
      <c r="B25" s="35">
        <f aca="true" t="shared" si="1" ref="B25:Q25">SUM(B22:B24)</f>
        <v>0</v>
      </c>
      <c r="C25" s="33">
        <f t="shared" si="1"/>
        <v>0</v>
      </c>
      <c r="D25" s="35">
        <f t="shared" si="1"/>
        <v>0</v>
      </c>
      <c r="E25" s="33">
        <f t="shared" si="1"/>
        <v>0</v>
      </c>
      <c r="F25" s="35">
        <f t="shared" si="1"/>
        <v>0</v>
      </c>
      <c r="G25" s="33">
        <f t="shared" si="1"/>
        <v>0</v>
      </c>
      <c r="H25" s="35">
        <f t="shared" si="1"/>
        <v>0</v>
      </c>
      <c r="I25" s="33">
        <f t="shared" si="1"/>
        <v>0</v>
      </c>
      <c r="J25" s="35">
        <f t="shared" si="1"/>
        <v>0</v>
      </c>
      <c r="K25" s="33">
        <f t="shared" si="1"/>
        <v>0</v>
      </c>
      <c r="L25" s="35">
        <f t="shared" si="1"/>
        <v>0</v>
      </c>
      <c r="M25" s="33">
        <f t="shared" si="1"/>
        <v>0</v>
      </c>
      <c r="N25" s="35">
        <f t="shared" si="1"/>
        <v>0</v>
      </c>
      <c r="O25" s="33">
        <f t="shared" si="1"/>
        <v>0</v>
      </c>
      <c r="P25" s="36">
        <f t="shared" si="1"/>
        <v>0</v>
      </c>
      <c r="Q25" s="33">
        <f t="shared" si="1"/>
        <v>0</v>
      </c>
    </row>
    <row r="27" ht="21.75" customHeight="1">
      <c r="A27" s="4" t="s">
        <v>79</v>
      </c>
    </row>
  </sheetData>
  <sheetProtection/>
  <mergeCells count="17">
    <mergeCell ref="J19:K19"/>
    <mergeCell ref="L19:M19"/>
    <mergeCell ref="N19:O19"/>
    <mergeCell ref="D20:E20"/>
    <mergeCell ref="F20:G20"/>
    <mergeCell ref="F19:G19"/>
    <mergeCell ref="H20:I20"/>
    <mergeCell ref="B17:Q18"/>
    <mergeCell ref="P20:Q20"/>
    <mergeCell ref="N20:O20"/>
    <mergeCell ref="L20:M20"/>
    <mergeCell ref="J20:K20"/>
    <mergeCell ref="B20:C20"/>
    <mergeCell ref="B19:C19"/>
    <mergeCell ref="D19:E19"/>
    <mergeCell ref="P19:Q19"/>
    <mergeCell ref="H19:I19"/>
  </mergeCells>
  <printOptions horizontalCentered="1" verticalCentered="1"/>
  <pageMargins left="0.5905511811023623" right="0.5905511811023623" top="0.9725378787878788" bottom="0.984251968503937" header="0.85" footer="0.5118110236220472"/>
  <pageSetup fitToHeight="1" fitToWidth="1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zoomScale="66" zoomScaleNormal="66" zoomScalePageLayoutView="52" workbookViewId="0" topLeftCell="A61">
      <selection activeCell="G29" sqref="G29"/>
    </sheetView>
  </sheetViews>
  <sheetFormatPr defaultColWidth="11.421875" defaultRowHeight="12.75"/>
  <cols>
    <col min="1" max="1" width="23.140625" style="176" customWidth="1"/>
    <col min="2" max="2" width="14.8515625" style="176" customWidth="1"/>
    <col min="3" max="3" width="15.7109375" style="176" customWidth="1"/>
    <col min="4" max="4" width="19.140625" style="176" customWidth="1"/>
    <col min="5" max="5" width="18.28125" style="176" customWidth="1"/>
    <col min="6" max="6" width="14.57421875" style="176" customWidth="1"/>
    <col min="7" max="7" width="15.140625" style="176" customWidth="1"/>
    <col min="8" max="8" width="13.00390625" style="176" customWidth="1"/>
    <col min="9" max="16384" width="11.421875" style="176" customWidth="1"/>
  </cols>
  <sheetData>
    <row r="1" spans="1:8" ht="12.75">
      <c r="A1" s="175"/>
      <c r="B1" s="175"/>
      <c r="C1" s="175"/>
      <c r="D1" s="175"/>
      <c r="E1" s="175"/>
      <c r="F1" s="175"/>
      <c r="G1" s="175"/>
      <c r="H1" s="175"/>
    </row>
    <row r="2" spans="1:8" ht="20.25">
      <c r="A2" s="6" t="str">
        <f>'1 Invest'!A2</f>
        <v>Erfolgscontracting am [Vertragsobjekt]</v>
      </c>
      <c r="B2" s="6"/>
      <c r="C2" s="175"/>
      <c r="D2" s="175"/>
      <c r="E2" s="175"/>
      <c r="F2" s="175"/>
      <c r="G2" s="175"/>
      <c r="H2" s="175"/>
    </row>
    <row r="3" spans="1:8" ht="20.25">
      <c r="A3" s="6" t="s">
        <v>19</v>
      </c>
      <c r="B3" s="6"/>
      <c r="C3" s="175"/>
      <c r="D3" s="175"/>
      <c r="E3" s="175"/>
      <c r="F3" s="175"/>
      <c r="G3" s="175"/>
      <c r="H3" s="175"/>
    </row>
    <row r="4" spans="1:8" ht="20.25">
      <c r="A4" s="177"/>
      <c r="B4" s="177"/>
      <c r="C4" s="175"/>
      <c r="D4" s="175"/>
      <c r="E4" s="175"/>
      <c r="F4" s="175"/>
      <c r="G4" s="175"/>
      <c r="H4" s="175"/>
    </row>
    <row r="5" spans="1:7" ht="23.25">
      <c r="A5" s="178" t="s">
        <v>103</v>
      </c>
      <c r="B5" s="178"/>
      <c r="C5" s="175"/>
      <c r="D5" s="175"/>
      <c r="E5" s="175"/>
      <c r="G5" s="206" t="str">
        <f>'1 Invest'!G5</f>
        <v>[Bietername] </v>
      </c>
    </row>
    <row r="6" spans="1:5" ht="20.25">
      <c r="A6" s="177"/>
      <c r="B6" s="177"/>
      <c r="C6" s="175"/>
      <c r="D6" s="175"/>
      <c r="E6" s="175"/>
    </row>
    <row r="7" spans="1:5" ht="18">
      <c r="A7" s="179" t="s">
        <v>20</v>
      </c>
      <c r="B7" s="219"/>
      <c r="C7" s="180"/>
      <c r="D7" s="180"/>
      <c r="E7" s="181"/>
    </row>
    <row r="8" spans="1:5" ht="12.75">
      <c r="A8" s="182"/>
      <c r="B8" s="183"/>
      <c r="C8" s="183"/>
      <c r="D8" s="183"/>
      <c r="E8" s="184"/>
    </row>
    <row r="9" spans="1:5" ht="12.75">
      <c r="A9" s="185" t="s">
        <v>10</v>
      </c>
      <c r="B9" s="187"/>
      <c r="C9" s="186">
        <v>0.19</v>
      </c>
      <c r="D9" s="187"/>
      <c r="E9" s="184"/>
    </row>
    <row r="10" spans="1:5" ht="12.75">
      <c r="A10" s="182"/>
      <c r="B10" s="183"/>
      <c r="C10" s="183"/>
      <c r="D10" s="183"/>
      <c r="E10" s="184"/>
    </row>
    <row r="11" spans="1:5" ht="12.75">
      <c r="A11" s="188"/>
      <c r="B11" s="189"/>
      <c r="C11" s="189"/>
      <c r="D11" s="189"/>
      <c r="E11" s="190"/>
    </row>
    <row r="13" spans="1:5" ht="26.25">
      <c r="A13" s="191"/>
      <c r="B13" s="191"/>
      <c r="C13" s="175"/>
      <c r="D13" s="175"/>
      <c r="E13" s="192"/>
    </row>
    <row r="14" spans="1:8" ht="20.25">
      <c r="A14" s="193" t="s">
        <v>90</v>
      </c>
      <c r="B14" s="193"/>
      <c r="C14" s="175"/>
      <c r="D14" s="175"/>
      <c r="E14" s="175"/>
      <c r="F14" s="175"/>
      <c r="G14" s="175"/>
      <c r="H14" s="175"/>
    </row>
    <row r="15" spans="1:8" ht="20.25">
      <c r="A15" s="193"/>
      <c r="B15" s="193"/>
      <c r="C15" s="175"/>
      <c r="D15" s="175"/>
      <c r="E15" s="175"/>
      <c r="F15" s="175"/>
      <c r="G15" s="175"/>
      <c r="H15" s="175"/>
    </row>
    <row r="16" spans="1:8" ht="38.25" customHeight="1">
      <c r="A16" s="194" t="s">
        <v>80</v>
      </c>
      <c r="B16" s="194"/>
      <c r="C16" s="175"/>
      <c r="D16" s="175"/>
      <c r="E16" s="175"/>
      <c r="F16" s="175"/>
      <c r="G16" s="175"/>
      <c r="H16" s="175"/>
    </row>
    <row r="17" spans="1:2" ht="15">
      <c r="A17" s="195" t="s">
        <v>18</v>
      </c>
      <c r="B17" s="195"/>
    </row>
    <row r="18" spans="1:8" ht="20.25">
      <c r="A18" s="193" t="s">
        <v>91</v>
      </c>
      <c r="B18" s="193"/>
      <c r="C18" s="175"/>
      <c r="D18" s="175"/>
      <c r="E18" s="175"/>
      <c r="F18" s="175"/>
      <c r="G18" s="175"/>
      <c r="H18" s="175"/>
    </row>
    <row r="19" spans="1:8" ht="20.25">
      <c r="A19" s="196"/>
      <c r="B19" s="196"/>
      <c r="C19" s="192"/>
      <c r="D19" s="192"/>
      <c r="E19" s="175"/>
      <c r="F19" s="175"/>
      <c r="G19" s="175"/>
      <c r="H19" s="175"/>
    </row>
    <row r="20" spans="1:8" ht="15">
      <c r="A20" s="197" t="s">
        <v>81</v>
      </c>
      <c r="B20" s="197"/>
      <c r="C20" s="175"/>
      <c r="D20" s="175"/>
      <c r="E20" s="175"/>
      <c r="F20" s="175"/>
      <c r="G20" s="175"/>
      <c r="H20" s="175"/>
    </row>
    <row r="21" spans="1:8" ht="15.75">
      <c r="A21" s="225"/>
      <c r="B21" s="226" t="s">
        <v>95</v>
      </c>
      <c r="C21" s="227"/>
      <c r="D21" s="227"/>
      <c r="E21" s="227"/>
      <c r="F21" s="227"/>
      <c r="G21" s="228"/>
      <c r="H21" s="229"/>
    </row>
    <row r="22" spans="1:8" ht="76.5">
      <c r="A22" s="230" t="s">
        <v>82</v>
      </c>
      <c r="B22" s="198" t="s">
        <v>126</v>
      </c>
      <c r="C22" s="198" t="s">
        <v>83</v>
      </c>
      <c r="D22" s="198" t="s">
        <v>14</v>
      </c>
      <c r="E22" s="198" t="s">
        <v>84</v>
      </c>
      <c r="F22" s="198" t="s">
        <v>85</v>
      </c>
      <c r="G22" s="198" t="s">
        <v>86</v>
      </c>
      <c r="H22" s="231" t="s">
        <v>5</v>
      </c>
    </row>
    <row r="23" spans="1:8" ht="25.5">
      <c r="A23" s="232" t="s">
        <v>7</v>
      </c>
      <c r="B23" s="199">
        <v>410</v>
      </c>
      <c r="C23" s="200">
        <v>420</v>
      </c>
      <c r="D23" s="200">
        <v>430</v>
      </c>
      <c r="E23" s="200">
        <v>445</v>
      </c>
      <c r="F23" s="200">
        <v>480</v>
      </c>
      <c r="G23" s="200">
        <v>490</v>
      </c>
      <c r="H23" s="233"/>
    </row>
    <row r="24" spans="1:8" ht="13.5" thickBot="1">
      <c r="A24" s="234" t="s">
        <v>0</v>
      </c>
      <c r="B24" s="201" t="s">
        <v>1</v>
      </c>
      <c r="C24" s="201" t="s">
        <v>1</v>
      </c>
      <c r="D24" s="201" t="s">
        <v>1</v>
      </c>
      <c r="E24" s="201" t="s">
        <v>1</v>
      </c>
      <c r="F24" s="201" t="s">
        <v>1</v>
      </c>
      <c r="G24" s="201" t="s">
        <v>1</v>
      </c>
      <c r="H24" s="235" t="s">
        <v>1</v>
      </c>
    </row>
    <row r="25" spans="1:8" ht="39" thickBot="1">
      <c r="A25" s="236" t="s">
        <v>87</v>
      </c>
      <c r="B25" s="202">
        <v>0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37">
        <f>SUM(B25:G25)</f>
        <v>0</v>
      </c>
    </row>
    <row r="26" spans="1:8" ht="39" thickBot="1">
      <c r="A26" s="236" t="s">
        <v>88</v>
      </c>
      <c r="B26" s="202">
        <v>0</v>
      </c>
      <c r="C26" s="202">
        <v>0</v>
      </c>
      <c r="D26" s="202">
        <v>0</v>
      </c>
      <c r="E26" s="202">
        <v>0</v>
      </c>
      <c r="F26" s="202">
        <v>0</v>
      </c>
      <c r="G26" s="202">
        <v>0</v>
      </c>
      <c r="H26" s="237">
        <f>SUM(B26:G26)</f>
        <v>0</v>
      </c>
    </row>
    <row r="27" spans="1:8" ht="51.75" thickBot="1">
      <c r="A27" s="236" t="s">
        <v>89</v>
      </c>
      <c r="B27" s="202">
        <v>0</v>
      </c>
      <c r="C27" s="202">
        <v>0</v>
      </c>
      <c r="D27" s="202">
        <v>0</v>
      </c>
      <c r="E27" s="202">
        <v>0</v>
      </c>
      <c r="F27" s="202">
        <v>0</v>
      </c>
      <c r="G27" s="202">
        <v>0</v>
      </c>
      <c r="H27" s="237">
        <f>SUM(B27:G27)</f>
        <v>0</v>
      </c>
    </row>
    <row r="28" spans="1:8" ht="26.25" thickBot="1">
      <c r="A28" s="236" t="s">
        <v>94</v>
      </c>
      <c r="B28" s="203">
        <v>0</v>
      </c>
      <c r="C28" s="203">
        <v>0</v>
      </c>
      <c r="D28" s="203">
        <v>0</v>
      </c>
      <c r="E28" s="203">
        <v>0</v>
      </c>
      <c r="F28" s="203">
        <v>0</v>
      </c>
      <c r="G28" s="203">
        <v>0</v>
      </c>
      <c r="H28" s="237">
        <f>SUM(B28:G28)</f>
        <v>0</v>
      </c>
    </row>
    <row r="29" spans="1:8" ht="12.75">
      <c r="A29" s="238" t="s">
        <v>8</v>
      </c>
      <c r="B29" s="239">
        <f aca="true" t="shared" si="0" ref="B29:G29">SUM(B25:B28)</f>
        <v>0</v>
      </c>
      <c r="C29" s="239">
        <f t="shared" si="0"/>
        <v>0</v>
      </c>
      <c r="D29" s="239">
        <f t="shared" si="0"/>
        <v>0</v>
      </c>
      <c r="E29" s="239">
        <f t="shared" si="0"/>
        <v>0</v>
      </c>
      <c r="F29" s="239">
        <f t="shared" si="0"/>
        <v>0</v>
      </c>
      <c r="G29" s="239">
        <f t="shared" si="0"/>
        <v>0</v>
      </c>
      <c r="H29" s="240">
        <f>SUM(B29:G29)</f>
        <v>0</v>
      </c>
    </row>
    <row r="30" spans="1:8" ht="12.75">
      <c r="A30" s="175"/>
      <c r="B30" s="175"/>
      <c r="C30" s="175"/>
      <c r="D30" s="175"/>
      <c r="E30" s="175"/>
      <c r="F30" s="175"/>
      <c r="G30" s="175"/>
      <c r="H30" s="175"/>
    </row>
    <row r="31" spans="1:8" ht="15.75">
      <c r="A31" s="204" t="s">
        <v>96</v>
      </c>
      <c r="B31" s="204"/>
      <c r="C31" s="175"/>
      <c r="D31" s="175"/>
      <c r="E31" s="175"/>
      <c r="F31" s="175"/>
      <c r="G31" s="175"/>
      <c r="H31" s="175"/>
    </row>
    <row r="32" spans="1:8" ht="15.75">
      <c r="A32" s="204"/>
      <c r="B32" s="204"/>
      <c r="C32" s="175"/>
      <c r="D32" s="175"/>
      <c r="E32" s="175"/>
      <c r="F32" s="175"/>
      <c r="G32" s="175"/>
      <c r="H32" s="175"/>
    </row>
    <row r="33" spans="1:8" ht="15.75">
      <c r="A33" s="204"/>
      <c r="B33" s="204"/>
      <c r="C33" s="175"/>
      <c r="D33" s="175"/>
      <c r="E33" s="175"/>
      <c r="F33" s="175"/>
      <c r="G33" s="175"/>
      <c r="H33" s="175"/>
    </row>
    <row r="35" spans="1:2" ht="36.75" customHeight="1">
      <c r="A35" s="194" t="s">
        <v>80</v>
      </c>
      <c r="B35" s="194"/>
    </row>
    <row r="36" spans="1:2" ht="15">
      <c r="A36" s="195" t="s">
        <v>18</v>
      </c>
      <c r="B36" s="195"/>
    </row>
    <row r="37" spans="1:8" ht="20.25">
      <c r="A37" s="193" t="s">
        <v>92</v>
      </c>
      <c r="B37" s="193"/>
      <c r="C37" s="175"/>
      <c r="D37" s="175"/>
      <c r="E37" s="175"/>
      <c r="F37" s="175"/>
      <c r="G37" s="175"/>
      <c r="H37" s="175"/>
    </row>
    <row r="38" spans="1:8" ht="20.25">
      <c r="A38" s="196"/>
      <c r="B38" s="196"/>
      <c r="C38" s="192"/>
      <c r="D38" s="192"/>
      <c r="E38" s="175"/>
      <c r="F38" s="175"/>
      <c r="G38" s="175"/>
      <c r="H38" s="175"/>
    </row>
    <row r="39" spans="1:8" ht="15">
      <c r="A39" s="197" t="s">
        <v>81</v>
      </c>
      <c r="B39" s="197"/>
      <c r="C39" s="175"/>
      <c r="D39" s="175"/>
      <c r="E39" s="175"/>
      <c r="F39" s="175"/>
      <c r="G39" s="175"/>
      <c r="H39" s="175"/>
    </row>
    <row r="40" spans="1:8" ht="15.75">
      <c r="A40" s="225"/>
      <c r="B40" s="226" t="s">
        <v>95</v>
      </c>
      <c r="C40" s="227"/>
      <c r="D40" s="227"/>
      <c r="E40" s="227"/>
      <c r="F40" s="227"/>
      <c r="G40" s="228"/>
      <c r="H40" s="229"/>
    </row>
    <row r="41" spans="1:8" ht="76.5">
      <c r="A41" s="230" t="s">
        <v>82</v>
      </c>
      <c r="B41" s="198" t="s">
        <v>126</v>
      </c>
      <c r="C41" s="198" t="s">
        <v>83</v>
      </c>
      <c r="D41" s="198" t="s">
        <v>14</v>
      </c>
      <c r="E41" s="198" t="s">
        <v>84</v>
      </c>
      <c r="F41" s="198" t="s">
        <v>85</v>
      </c>
      <c r="G41" s="198" t="s">
        <v>86</v>
      </c>
      <c r="H41" s="231" t="s">
        <v>5</v>
      </c>
    </row>
    <row r="42" spans="1:8" ht="25.5">
      <c r="A42" s="232" t="s">
        <v>7</v>
      </c>
      <c r="B42" s="199">
        <v>410</v>
      </c>
      <c r="C42" s="200">
        <v>420</v>
      </c>
      <c r="D42" s="200">
        <v>430</v>
      </c>
      <c r="E42" s="200">
        <v>445</v>
      </c>
      <c r="F42" s="200">
        <v>480</v>
      </c>
      <c r="G42" s="200">
        <v>490</v>
      </c>
      <c r="H42" s="233"/>
    </row>
    <row r="43" spans="1:8" ht="13.5" thickBot="1">
      <c r="A43" s="234" t="s">
        <v>0</v>
      </c>
      <c r="B43" s="201" t="s">
        <v>1</v>
      </c>
      <c r="C43" s="201" t="s">
        <v>1</v>
      </c>
      <c r="D43" s="201" t="s">
        <v>1</v>
      </c>
      <c r="E43" s="201" t="s">
        <v>1</v>
      </c>
      <c r="F43" s="201" t="s">
        <v>1</v>
      </c>
      <c r="G43" s="201" t="s">
        <v>1</v>
      </c>
      <c r="H43" s="235" t="s">
        <v>1</v>
      </c>
    </row>
    <row r="44" spans="1:8" ht="39" thickBot="1">
      <c r="A44" s="236" t="s">
        <v>87</v>
      </c>
      <c r="B44" s="202">
        <v>0</v>
      </c>
      <c r="C44" s="202">
        <v>0</v>
      </c>
      <c r="D44" s="202">
        <v>0</v>
      </c>
      <c r="E44" s="202">
        <v>0</v>
      </c>
      <c r="F44" s="202">
        <v>0</v>
      </c>
      <c r="G44" s="202">
        <v>0</v>
      </c>
      <c r="H44" s="237">
        <f>SUM(B44:G44)</f>
        <v>0</v>
      </c>
    </row>
    <row r="45" spans="1:8" ht="39" thickBot="1">
      <c r="A45" s="236" t="s">
        <v>88</v>
      </c>
      <c r="B45" s="202">
        <v>0</v>
      </c>
      <c r="C45" s="202">
        <v>0</v>
      </c>
      <c r="D45" s="202">
        <v>0</v>
      </c>
      <c r="E45" s="202">
        <v>0</v>
      </c>
      <c r="F45" s="202">
        <v>0</v>
      </c>
      <c r="G45" s="202">
        <v>0</v>
      </c>
      <c r="H45" s="237">
        <f>SUM(B45:G45)</f>
        <v>0</v>
      </c>
    </row>
    <row r="46" spans="1:8" ht="51.75" thickBot="1">
      <c r="A46" s="236" t="s">
        <v>89</v>
      </c>
      <c r="B46" s="202">
        <v>0</v>
      </c>
      <c r="C46" s="202">
        <v>0</v>
      </c>
      <c r="D46" s="202">
        <v>0</v>
      </c>
      <c r="E46" s="202">
        <v>0</v>
      </c>
      <c r="F46" s="202">
        <v>0</v>
      </c>
      <c r="G46" s="202">
        <v>0</v>
      </c>
      <c r="H46" s="237">
        <f>SUM(B46:G46)</f>
        <v>0</v>
      </c>
    </row>
    <row r="47" spans="1:8" ht="26.25" thickBot="1">
      <c r="A47" s="236" t="s">
        <v>94</v>
      </c>
      <c r="B47" s="203">
        <v>0</v>
      </c>
      <c r="C47" s="203">
        <v>0</v>
      </c>
      <c r="D47" s="203">
        <v>0</v>
      </c>
      <c r="E47" s="203">
        <v>0</v>
      </c>
      <c r="F47" s="203">
        <v>0</v>
      </c>
      <c r="G47" s="203">
        <v>0</v>
      </c>
      <c r="H47" s="237">
        <f>SUM(B47:G47)</f>
        <v>0</v>
      </c>
    </row>
    <row r="48" spans="1:8" ht="12.75">
      <c r="A48" s="238" t="s">
        <v>8</v>
      </c>
      <c r="B48" s="239">
        <f aca="true" t="shared" si="1" ref="B48:G48">SUM(B44:B47)</f>
        <v>0</v>
      </c>
      <c r="C48" s="239">
        <f t="shared" si="1"/>
        <v>0</v>
      </c>
      <c r="D48" s="239">
        <f t="shared" si="1"/>
        <v>0</v>
      </c>
      <c r="E48" s="239">
        <f t="shared" si="1"/>
        <v>0</v>
      </c>
      <c r="F48" s="239">
        <f t="shared" si="1"/>
        <v>0</v>
      </c>
      <c r="G48" s="239">
        <f t="shared" si="1"/>
        <v>0</v>
      </c>
      <c r="H48" s="240">
        <f>SUM(B48:G48)</f>
        <v>0</v>
      </c>
    </row>
    <row r="49" spans="1:8" ht="15.75">
      <c r="A49" s="204" t="s">
        <v>97</v>
      </c>
      <c r="B49" s="204"/>
      <c r="C49" s="175"/>
      <c r="D49" s="175"/>
      <c r="E49" s="175"/>
      <c r="F49" s="175"/>
      <c r="G49" s="175"/>
      <c r="H49" s="175"/>
    </row>
    <row r="50" spans="1:8" ht="15.75">
      <c r="A50" s="204"/>
      <c r="B50" s="204"/>
      <c r="C50" s="175"/>
      <c r="D50" s="175"/>
      <c r="E50" s="175"/>
      <c r="F50" s="175"/>
      <c r="G50" s="175"/>
      <c r="H50" s="175"/>
    </row>
    <row r="51" spans="1:8" ht="15.75">
      <c r="A51" s="204"/>
      <c r="B51" s="204"/>
      <c r="C51" s="175"/>
      <c r="D51" s="175"/>
      <c r="E51" s="175"/>
      <c r="F51" s="175"/>
      <c r="G51" s="175"/>
      <c r="H51" s="175"/>
    </row>
    <row r="53" spans="1:2" ht="23.25">
      <c r="A53" s="194" t="s">
        <v>80</v>
      </c>
      <c r="B53" s="194"/>
    </row>
    <row r="54" spans="1:2" ht="15">
      <c r="A54" s="195" t="s">
        <v>18</v>
      </c>
      <c r="B54" s="195"/>
    </row>
    <row r="56" spans="1:8" ht="20.25">
      <c r="A56" s="193" t="s">
        <v>93</v>
      </c>
      <c r="B56" s="193"/>
      <c r="C56" s="175"/>
      <c r="D56" s="175"/>
      <c r="E56" s="175"/>
      <c r="F56" s="175"/>
      <c r="G56" s="175"/>
      <c r="H56" s="175"/>
    </row>
    <row r="57" spans="1:8" ht="20.25">
      <c r="A57" s="196"/>
      <c r="B57" s="196"/>
      <c r="C57" s="192"/>
      <c r="D57" s="192"/>
      <c r="E57" s="175"/>
      <c r="F57" s="175"/>
      <c r="G57" s="175"/>
      <c r="H57" s="175"/>
    </row>
    <row r="58" spans="1:8" ht="15">
      <c r="A58" s="197" t="s">
        <v>81</v>
      </c>
      <c r="B58" s="197"/>
      <c r="C58" s="175"/>
      <c r="D58" s="175"/>
      <c r="E58" s="175"/>
      <c r="F58" s="175"/>
      <c r="G58" s="175"/>
      <c r="H58" s="175"/>
    </row>
    <row r="59" spans="1:8" ht="15.75">
      <c r="A59" s="225"/>
      <c r="B59" s="226" t="s">
        <v>95</v>
      </c>
      <c r="C59" s="227"/>
      <c r="D59" s="227"/>
      <c r="E59" s="227"/>
      <c r="F59" s="227"/>
      <c r="G59" s="228"/>
      <c r="H59" s="229"/>
    </row>
    <row r="60" spans="1:8" ht="76.5">
      <c r="A60" s="230" t="s">
        <v>82</v>
      </c>
      <c r="B60" s="198" t="s">
        <v>126</v>
      </c>
      <c r="C60" s="198" t="s">
        <v>83</v>
      </c>
      <c r="D60" s="198" t="s">
        <v>14</v>
      </c>
      <c r="E60" s="198" t="s">
        <v>84</v>
      </c>
      <c r="F60" s="198" t="s">
        <v>85</v>
      </c>
      <c r="G60" s="198" t="s">
        <v>86</v>
      </c>
      <c r="H60" s="231" t="s">
        <v>5</v>
      </c>
    </row>
    <row r="61" spans="1:8" ht="25.5">
      <c r="A61" s="232" t="s">
        <v>7</v>
      </c>
      <c r="B61" s="199">
        <v>410</v>
      </c>
      <c r="C61" s="200">
        <v>420</v>
      </c>
      <c r="D61" s="200">
        <v>430</v>
      </c>
      <c r="E61" s="200">
        <v>445</v>
      </c>
      <c r="F61" s="200">
        <v>480</v>
      </c>
      <c r="G61" s="200">
        <v>490</v>
      </c>
      <c r="H61" s="233"/>
    </row>
    <row r="62" spans="1:8" ht="13.5" thickBot="1">
      <c r="A62" s="234" t="s">
        <v>0</v>
      </c>
      <c r="B62" s="201" t="s">
        <v>1</v>
      </c>
      <c r="C62" s="201" t="s">
        <v>1</v>
      </c>
      <c r="D62" s="201" t="s">
        <v>1</v>
      </c>
      <c r="E62" s="201" t="s">
        <v>1</v>
      </c>
      <c r="F62" s="201" t="s">
        <v>1</v>
      </c>
      <c r="G62" s="201" t="s">
        <v>1</v>
      </c>
      <c r="H62" s="235" t="s">
        <v>1</v>
      </c>
    </row>
    <row r="63" spans="1:8" ht="39" thickBot="1">
      <c r="A63" s="236" t="s">
        <v>87</v>
      </c>
      <c r="B63" s="202">
        <v>0</v>
      </c>
      <c r="C63" s="202">
        <v>0</v>
      </c>
      <c r="D63" s="202">
        <v>0</v>
      </c>
      <c r="E63" s="202">
        <v>0</v>
      </c>
      <c r="F63" s="202">
        <v>0</v>
      </c>
      <c r="G63" s="202">
        <v>0</v>
      </c>
      <c r="H63" s="237">
        <f>SUM(B63:G63)</f>
        <v>0</v>
      </c>
    </row>
    <row r="64" spans="1:8" ht="39" thickBot="1">
      <c r="A64" s="236" t="s">
        <v>88</v>
      </c>
      <c r="B64" s="202">
        <v>0</v>
      </c>
      <c r="C64" s="202">
        <v>0</v>
      </c>
      <c r="D64" s="202">
        <v>0</v>
      </c>
      <c r="E64" s="202">
        <v>0</v>
      </c>
      <c r="F64" s="202">
        <v>0</v>
      </c>
      <c r="G64" s="202">
        <v>0</v>
      </c>
      <c r="H64" s="237">
        <f>SUM(B64:G64)</f>
        <v>0</v>
      </c>
    </row>
    <row r="65" spans="1:8" ht="51.75" thickBot="1">
      <c r="A65" s="236" t="s">
        <v>89</v>
      </c>
      <c r="B65" s="202">
        <v>0</v>
      </c>
      <c r="C65" s="202">
        <v>0</v>
      </c>
      <c r="D65" s="202">
        <v>0</v>
      </c>
      <c r="E65" s="202">
        <v>0</v>
      </c>
      <c r="F65" s="202">
        <v>0</v>
      </c>
      <c r="G65" s="202">
        <v>0</v>
      </c>
      <c r="H65" s="237">
        <f>SUM(B65:G65)</f>
        <v>0</v>
      </c>
    </row>
    <row r="66" spans="1:8" ht="26.25" thickBot="1">
      <c r="A66" s="236" t="s">
        <v>94</v>
      </c>
      <c r="B66" s="203">
        <v>0</v>
      </c>
      <c r="C66" s="203">
        <v>0</v>
      </c>
      <c r="D66" s="203">
        <v>0</v>
      </c>
      <c r="E66" s="203">
        <v>0</v>
      </c>
      <c r="F66" s="203">
        <v>0</v>
      </c>
      <c r="G66" s="203">
        <v>0</v>
      </c>
      <c r="H66" s="237">
        <f>SUM(B66:G66)</f>
        <v>0</v>
      </c>
    </row>
    <row r="67" spans="1:8" ht="12.75">
      <c r="A67" s="238" t="s">
        <v>8</v>
      </c>
      <c r="B67" s="239">
        <f aca="true" t="shared" si="2" ref="B67:G67">SUM(B63:B66)</f>
        <v>0</v>
      </c>
      <c r="C67" s="239">
        <f t="shared" si="2"/>
        <v>0</v>
      </c>
      <c r="D67" s="239">
        <f t="shared" si="2"/>
        <v>0</v>
      </c>
      <c r="E67" s="239">
        <f t="shared" si="2"/>
        <v>0</v>
      </c>
      <c r="F67" s="239">
        <f t="shared" si="2"/>
        <v>0</v>
      </c>
      <c r="G67" s="239">
        <f t="shared" si="2"/>
        <v>0</v>
      </c>
      <c r="H67" s="240">
        <f>SUM(B67:G67)</f>
        <v>0</v>
      </c>
    </row>
    <row r="68" spans="1:8" ht="15.75">
      <c r="A68" s="204" t="s">
        <v>98</v>
      </c>
      <c r="B68" s="204"/>
      <c r="C68" s="175"/>
      <c r="D68" s="175"/>
      <c r="E68" s="175"/>
      <c r="F68" s="175"/>
      <c r="G68" s="175"/>
      <c r="H68" s="175"/>
    </row>
    <row r="71" spans="1:2" ht="23.25">
      <c r="A71" s="194" t="s">
        <v>80</v>
      </c>
      <c r="B71" s="194"/>
    </row>
    <row r="73" spans="1:2" ht="15">
      <c r="A73" s="195" t="s">
        <v>18</v>
      </c>
      <c r="B73" s="195"/>
    </row>
    <row r="75" spans="1:2" ht="20.25">
      <c r="A75" s="205" t="s">
        <v>100</v>
      </c>
      <c r="B75" s="205"/>
    </row>
    <row r="77" spans="1:8" ht="15.75">
      <c r="A77" s="241"/>
      <c r="B77" s="242" t="s">
        <v>95</v>
      </c>
      <c r="C77" s="243"/>
      <c r="D77" s="243"/>
      <c r="E77" s="243"/>
      <c r="F77" s="243"/>
      <c r="G77" s="244"/>
      <c r="H77" s="245"/>
    </row>
    <row r="78" spans="1:8" ht="76.5">
      <c r="A78" s="246" t="s">
        <v>82</v>
      </c>
      <c r="B78" s="220" t="s">
        <v>126</v>
      </c>
      <c r="C78" s="220" t="s">
        <v>83</v>
      </c>
      <c r="D78" s="220" t="s">
        <v>14</v>
      </c>
      <c r="E78" s="220" t="s">
        <v>84</v>
      </c>
      <c r="F78" s="220" t="s">
        <v>85</v>
      </c>
      <c r="G78" s="220" t="s">
        <v>86</v>
      </c>
      <c r="H78" s="247" t="s">
        <v>5</v>
      </c>
    </row>
    <row r="79" spans="1:8" ht="25.5">
      <c r="A79" s="248" t="s">
        <v>7</v>
      </c>
      <c r="B79" s="221">
        <v>410</v>
      </c>
      <c r="C79" s="222">
        <v>420</v>
      </c>
      <c r="D79" s="222">
        <v>430</v>
      </c>
      <c r="E79" s="222">
        <v>445</v>
      </c>
      <c r="F79" s="222">
        <v>480</v>
      </c>
      <c r="G79" s="222">
        <v>490</v>
      </c>
      <c r="H79" s="249"/>
    </row>
    <row r="80" spans="1:8" ht="13.5" thickBot="1">
      <c r="A80" s="250" t="s">
        <v>0</v>
      </c>
      <c r="B80" s="223" t="s">
        <v>1</v>
      </c>
      <c r="C80" s="223" t="s">
        <v>1</v>
      </c>
      <c r="D80" s="223" t="s">
        <v>1</v>
      </c>
      <c r="E80" s="223" t="s">
        <v>1</v>
      </c>
      <c r="F80" s="223" t="s">
        <v>1</v>
      </c>
      <c r="G80" s="223" t="s">
        <v>1</v>
      </c>
      <c r="H80" s="251" t="s">
        <v>1</v>
      </c>
    </row>
    <row r="81" spans="1:8" ht="39" thickBot="1">
      <c r="A81" s="252" t="s">
        <v>87</v>
      </c>
      <c r="B81" s="224">
        <f aca="true" t="shared" si="3" ref="B81:G81">B25+B44+B63</f>
        <v>0</v>
      </c>
      <c r="C81" s="224">
        <f t="shared" si="3"/>
        <v>0</v>
      </c>
      <c r="D81" s="224">
        <f t="shared" si="3"/>
        <v>0</v>
      </c>
      <c r="E81" s="224">
        <f t="shared" si="3"/>
        <v>0</v>
      </c>
      <c r="F81" s="224">
        <f t="shared" si="3"/>
        <v>0</v>
      </c>
      <c r="G81" s="224">
        <f t="shared" si="3"/>
        <v>0</v>
      </c>
      <c r="H81" s="253">
        <f>SUM(B81:G81)</f>
        <v>0</v>
      </c>
    </row>
    <row r="82" spans="1:8" ht="39" thickBot="1">
      <c r="A82" s="252" t="s">
        <v>88</v>
      </c>
      <c r="B82" s="224">
        <f aca="true" t="shared" si="4" ref="B82:G84">B26+B45+B64</f>
        <v>0</v>
      </c>
      <c r="C82" s="224">
        <f t="shared" si="4"/>
        <v>0</v>
      </c>
      <c r="D82" s="224">
        <f t="shared" si="4"/>
        <v>0</v>
      </c>
      <c r="E82" s="224">
        <f t="shared" si="4"/>
        <v>0</v>
      </c>
      <c r="F82" s="224">
        <f t="shared" si="4"/>
        <v>0</v>
      </c>
      <c r="G82" s="224">
        <f t="shared" si="4"/>
        <v>0</v>
      </c>
      <c r="H82" s="253">
        <f>SUM(B82:G82)</f>
        <v>0</v>
      </c>
    </row>
    <row r="83" spans="1:8" ht="51.75" thickBot="1">
      <c r="A83" s="252" t="s">
        <v>89</v>
      </c>
      <c r="B83" s="224">
        <f t="shared" si="4"/>
        <v>0</v>
      </c>
      <c r="C83" s="224">
        <f t="shared" si="4"/>
        <v>0</v>
      </c>
      <c r="D83" s="224">
        <f t="shared" si="4"/>
        <v>0</v>
      </c>
      <c r="E83" s="224">
        <f t="shared" si="4"/>
        <v>0</v>
      </c>
      <c r="F83" s="224">
        <f t="shared" si="4"/>
        <v>0</v>
      </c>
      <c r="G83" s="224">
        <f t="shared" si="4"/>
        <v>0</v>
      </c>
      <c r="H83" s="253">
        <f>SUM(B83:G83)</f>
        <v>0</v>
      </c>
    </row>
    <row r="84" spans="1:8" ht="26.25" thickBot="1">
      <c r="A84" s="260" t="s">
        <v>94</v>
      </c>
      <c r="B84" s="261">
        <f t="shared" si="4"/>
        <v>0</v>
      </c>
      <c r="C84" s="261">
        <f t="shared" si="4"/>
        <v>0</v>
      </c>
      <c r="D84" s="261">
        <f t="shared" si="4"/>
        <v>0</v>
      </c>
      <c r="E84" s="261">
        <f t="shared" si="4"/>
        <v>0</v>
      </c>
      <c r="F84" s="261">
        <f t="shared" si="4"/>
        <v>0</v>
      </c>
      <c r="G84" s="262">
        <f t="shared" si="4"/>
        <v>0</v>
      </c>
      <c r="H84" s="253">
        <f>SUM(B84:G84)</f>
        <v>0</v>
      </c>
    </row>
    <row r="85" spans="1:8" ht="12.75">
      <c r="A85" s="254" t="s">
        <v>8</v>
      </c>
      <c r="B85" s="255">
        <f aca="true" t="shared" si="5" ref="B85:G85">SUM(B81:B84)</f>
        <v>0</v>
      </c>
      <c r="C85" s="255">
        <f t="shared" si="5"/>
        <v>0</v>
      </c>
      <c r="D85" s="255">
        <f t="shared" si="5"/>
        <v>0</v>
      </c>
      <c r="E85" s="255">
        <f t="shared" si="5"/>
        <v>0</v>
      </c>
      <c r="F85" s="255">
        <f t="shared" si="5"/>
        <v>0</v>
      </c>
      <c r="G85" s="255">
        <f t="shared" si="5"/>
        <v>0</v>
      </c>
      <c r="H85" s="256">
        <f>SUM(B85:G85)</f>
        <v>0</v>
      </c>
    </row>
    <row r="86" spans="1:8" ht="15.75">
      <c r="A86" s="204" t="s">
        <v>99</v>
      </c>
      <c r="B86" s="204"/>
      <c r="C86" s="175"/>
      <c r="D86" s="175"/>
      <c r="E86" s="175"/>
      <c r="F86" s="175"/>
      <c r="G86" s="175"/>
      <c r="H86" s="175"/>
    </row>
  </sheetData>
  <sheetProtection/>
  <printOptions/>
  <pageMargins left="0.787401575" right="0.20032051282051283" top="1.2219551282051282" bottom="0.18028846153846154" header="0.4921259845" footer="0.4921259845"/>
  <pageSetup orientation="landscape" paperSize="9" r:id="rId2"/>
  <rowBreaks count="4" manualBreakCount="4">
    <brk id="16" max="255" man="1"/>
    <brk id="35" max="255" man="1"/>
    <brk id="53" max="255" man="1"/>
    <brk id="7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1"/>
  <sheetViews>
    <sheetView zoomScale="89" zoomScaleNormal="89" zoomScalePageLayoutView="70" workbookViewId="0" topLeftCell="A7">
      <selection activeCell="B32" sqref="B32"/>
    </sheetView>
  </sheetViews>
  <sheetFormatPr defaultColWidth="11.421875" defaultRowHeight="12.75"/>
  <cols>
    <col min="1" max="1" width="45.8515625" style="0" customWidth="1"/>
    <col min="2" max="2" width="17.8515625" style="0" customWidth="1"/>
    <col min="4" max="6" width="11.7109375" style="0" bestFit="1" customWidth="1"/>
    <col min="11" max="11" width="9.140625" style="0" customWidth="1"/>
    <col min="12" max="12" width="14.003906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6" t="str">
        <f>'1 Invest'!A2</f>
        <v>Erfolgscontracting am [Vertragsobjekt]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25">
      <c r="A3" s="6" t="s">
        <v>19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3.25" customHeight="1">
      <c r="A4" s="6"/>
      <c r="B4" s="6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7" t="s">
        <v>104</v>
      </c>
      <c r="B5" s="7"/>
      <c r="C5" s="1"/>
      <c r="D5" s="206" t="str">
        <f>'1 Invest'!G5</f>
        <v>[Bietername] </v>
      </c>
      <c r="E5" s="1"/>
      <c r="F5" s="1"/>
      <c r="G5" s="1"/>
      <c r="H5" s="1"/>
      <c r="I5" s="1"/>
      <c r="J5" s="1"/>
      <c r="K5" s="1"/>
      <c r="L5" s="1"/>
    </row>
    <row r="6" spans="1:12" ht="23.25">
      <c r="A6" s="1"/>
      <c r="B6" s="7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3.25">
      <c r="A7" s="54" t="s">
        <v>50</v>
      </c>
      <c r="B7" s="54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3.25">
      <c r="A8" s="54"/>
      <c r="B8" s="5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0.25">
      <c r="A9" s="149"/>
      <c r="B9" s="6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5"/>
      <c r="B10" s="15"/>
      <c r="C10" s="12"/>
      <c r="D10" s="15"/>
      <c r="E10" s="12"/>
      <c r="F10" s="15"/>
      <c r="G10" s="39"/>
      <c r="H10" s="12"/>
      <c r="I10" s="15"/>
      <c r="J10" s="39"/>
      <c r="K10" s="51"/>
      <c r="L10" s="12"/>
    </row>
    <row r="11" spans="1:12" s="1" customFormat="1" ht="52.5" customHeight="1">
      <c r="A11" s="150" t="s">
        <v>51</v>
      </c>
      <c r="B11" s="151" t="s">
        <v>52</v>
      </c>
      <c r="C11" s="9"/>
      <c r="D11" s="151"/>
      <c r="E11" s="9"/>
      <c r="F11" s="152"/>
      <c r="G11" s="39"/>
      <c r="H11" s="12"/>
      <c r="I11" s="15"/>
      <c r="J11" s="39"/>
      <c r="K11" s="51"/>
      <c r="L11" s="12"/>
    </row>
    <row r="12" spans="1:12" s="1" customFormat="1" ht="13.5" customHeight="1">
      <c r="A12" s="207"/>
      <c r="B12" s="68" t="s">
        <v>40</v>
      </c>
      <c r="C12" s="68" t="s">
        <v>41</v>
      </c>
      <c r="D12" s="68"/>
      <c r="E12" s="68"/>
      <c r="F12" s="208"/>
      <c r="G12" s="39"/>
      <c r="H12" s="12"/>
      <c r="I12" s="15"/>
      <c r="J12" s="39"/>
      <c r="K12" s="51"/>
      <c r="L12" s="12"/>
    </row>
    <row r="13" spans="1:12" ht="15.75">
      <c r="A13" s="55"/>
      <c r="B13" s="209" t="s">
        <v>105</v>
      </c>
      <c r="C13" s="209" t="s">
        <v>106</v>
      </c>
      <c r="D13" s="209"/>
      <c r="E13" s="209"/>
      <c r="F13" s="65"/>
      <c r="G13" s="40"/>
      <c r="H13" s="12"/>
      <c r="I13" s="15"/>
      <c r="J13" s="39"/>
      <c r="K13" s="51"/>
      <c r="L13" s="12"/>
    </row>
    <row r="14" spans="1:12" ht="12.75">
      <c r="A14" s="174" t="s">
        <v>76</v>
      </c>
      <c r="B14" s="212"/>
      <c r="C14" s="212"/>
      <c r="D14" s="213"/>
      <c r="E14" s="213"/>
      <c r="F14" s="66"/>
      <c r="G14" s="40"/>
      <c r="H14" s="12"/>
      <c r="I14" s="15"/>
      <c r="J14" s="39"/>
      <c r="K14" s="51"/>
      <c r="L14" s="12"/>
    </row>
    <row r="15" spans="1:12" ht="12.75">
      <c r="A15" s="174" t="s">
        <v>77</v>
      </c>
      <c r="B15" s="212"/>
      <c r="C15" s="212"/>
      <c r="D15" s="213"/>
      <c r="E15" s="213"/>
      <c r="F15" s="66"/>
      <c r="G15" s="39"/>
      <c r="H15" s="12"/>
      <c r="I15" s="15"/>
      <c r="J15" s="39"/>
      <c r="K15" s="51"/>
      <c r="L15" s="12"/>
    </row>
    <row r="16" spans="1:12" ht="12.75">
      <c r="A16" s="174" t="s">
        <v>78</v>
      </c>
      <c r="B16" s="212"/>
      <c r="C16" s="212"/>
      <c r="D16" s="213"/>
      <c r="E16" s="213"/>
      <c r="F16" s="66"/>
      <c r="G16" s="39"/>
      <c r="H16" s="12"/>
      <c r="I16" s="15"/>
      <c r="J16" s="39"/>
      <c r="K16" s="51"/>
      <c r="L16" s="12"/>
    </row>
    <row r="17" spans="1:12" ht="12.75">
      <c r="A17" s="55" t="s">
        <v>73</v>
      </c>
      <c r="B17" s="213"/>
      <c r="C17" s="212"/>
      <c r="D17" s="213"/>
      <c r="E17" s="213"/>
      <c r="F17" s="66"/>
      <c r="G17" s="39"/>
      <c r="H17" s="12"/>
      <c r="I17" s="15"/>
      <c r="J17" s="39"/>
      <c r="K17" s="51"/>
      <c r="L17" s="12"/>
    </row>
    <row r="18" spans="1:12" ht="12.75">
      <c r="A18" s="57" t="s">
        <v>116</v>
      </c>
      <c r="B18" s="213"/>
      <c r="C18" s="212"/>
      <c r="D18" s="213"/>
      <c r="E18" s="213"/>
      <c r="F18" s="66"/>
      <c r="G18" s="39"/>
      <c r="H18" s="12"/>
      <c r="I18" s="15"/>
      <c r="J18" s="39"/>
      <c r="K18" s="51"/>
      <c r="L18" s="12"/>
    </row>
    <row r="19" spans="1:12" ht="12.75">
      <c r="A19" s="57" t="s">
        <v>117</v>
      </c>
      <c r="B19" s="213"/>
      <c r="C19" s="212"/>
      <c r="D19" s="213"/>
      <c r="E19" s="213"/>
      <c r="F19" s="66"/>
      <c r="G19" s="39"/>
      <c r="H19" s="12"/>
      <c r="I19" s="15"/>
      <c r="J19" s="39"/>
      <c r="K19" s="51"/>
      <c r="L19" s="12"/>
    </row>
    <row r="20" spans="1:12" ht="12.75">
      <c r="A20" s="55"/>
      <c r="B20" s="58"/>
      <c r="C20" s="58"/>
      <c r="D20" s="58"/>
      <c r="E20" s="58"/>
      <c r="F20" s="66"/>
      <c r="G20" s="39"/>
      <c r="H20" s="12"/>
      <c r="I20" s="15"/>
      <c r="J20" s="39"/>
      <c r="K20" s="51"/>
      <c r="L20" s="12"/>
    </row>
    <row r="21" spans="1:6" ht="12.75">
      <c r="A21" s="59" t="s">
        <v>49</v>
      </c>
      <c r="B21" s="60">
        <f>SUM(B14:B20)</f>
        <v>0</v>
      </c>
      <c r="C21" s="60">
        <f>SUM(C14:C20)</f>
        <v>0</v>
      </c>
      <c r="D21" s="60"/>
      <c r="E21" s="60"/>
      <c r="F21" s="64"/>
    </row>
    <row r="22" spans="1:6" ht="12.75">
      <c r="A22" s="61"/>
      <c r="B22" s="62"/>
      <c r="C22" s="62"/>
      <c r="D22" s="62"/>
      <c r="E22" s="62"/>
      <c r="F22" s="62"/>
    </row>
    <row r="23" spans="1:6" ht="32.25" customHeight="1">
      <c r="A23" s="75" t="s">
        <v>114</v>
      </c>
      <c r="B23" s="70"/>
      <c r="C23" s="70"/>
      <c r="D23" s="70"/>
      <c r="E23" s="70"/>
      <c r="F23" s="86"/>
    </row>
    <row r="24" spans="1:6" ht="12.75">
      <c r="A24" s="82" t="s">
        <v>112</v>
      </c>
      <c r="B24" s="61"/>
      <c r="C24" s="56"/>
      <c r="D24" s="56"/>
      <c r="E24" s="72"/>
      <c r="F24" s="67"/>
    </row>
    <row r="25" spans="1:6" ht="12.75">
      <c r="A25" s="71" t="s">
        <v>113</v>
      </c>
      <c r="B25" s="210"/>
      <c r="C25" s="56" t="s">
        <v>67</v>
      </c>
      <c r="D25" s="56"/>
      <c r="E25" s="72"/>
      <c r="F25" s="67"/>
    </row>
    <row r="26" spans="1:6" ht="12.75">
      <c r="A26" s="71" t="s">
        <v>66</v>
      </c>
      <c r="B26" s="211"/>
      <c r="C26" s="56" t="s">
        <v>67</v>
      </c>
      <c r="D26" s="56"/>
      <c r="E26" s="72"/>
      <c r="F26" s="63"/>
    </row>
    <row r="27" spans="1:6" ht="12.75">
      <c r="A27" s="55"/>
      <c r="B27" s="87"/>
      <c r="C27" s="87"/>
      <c r="D27" s="85"/>
      <c r="E27" s="85"/>
      <c r="F27" s="63"/>
    </row>
    <row r="28" spans="1:6" ht="12.75">
      <c r="A28" s="55"/>
      <c r="B28" s="85" t="s">
        <v>40</v>
      </c>
      <c r="C28" s="85" t="s">
        <v>41</v>
      </c>
      <c r="D28" s="85"/>
      <c r="E28" s="85"/>
      <c r="F28" s="63"/>
    </row>
    <row r="29" spans="1:6" ht="12.75">
      <c r="A29" s="55"/>
      <c r="B29" s="85" t="s">
        <v>68</v>
      </c>
      <c r="C29" s="85" t="s">
        <v>68</v>
      </c>
      <c r="D29" s="69"/>
      <c r="E29" s="69"/>
      <c r="F29" s="63"/>
    </row>
    <row r="30" spans="1:6" ht="12.75">
      <c r="A30" s="57" t="s">
        <v>107</v>
      </c>
      <c r="B30" s="84">
        <f>B14*B$25/100</f>
        <v>0</v>
      </c>
      <c r="C30" s="84">
        <f aca="true" t="shared" si="0" ref="C30:C35">C14*B$26/100</f>
        <v>0</v>
      </c>
      <c r="D30" s="69"/>
      <c r="E30" s="69"/>
      <c r="F30" s="63"/>
    </row>
    <row r="31" spans="1:6" ht="12.75">
      <c r="A31" s="57" t="s">
        <v>108</v>
      </c>
      <c r="B31" s="84">
        <f>B15*B$25/100</f>
        <v>0</v>
      </c>
      <c r="C31" s="84">
        <f t="shared" si="0"/>
        <v>0</v>
      </c>
      <c r="D31" s="69"/>
      <c r="E31" s="69"/>
      <c r="F31" s="63"/>
    </row>
    <row r="32" spans="1:6" ht="12.75">
      <c r="A32" s="57" t="s">
        <v>109</v>
      </c>
      <c r="B32" s="84">
        <f>B16*B$25/100</f>
        <v>0</v>
      </c>
      <c r="C32" s="84">
        <f t="shared" si="0"/>
        <v>0</v>
      </c>
      <c r="D32" s="74"/>
      <c r="E32" s="74"/>
      <c r="F32" s="63"/>
    </row>
    <row r="33" spans="1:6" ht="12.75">
      <c r="A33" s="57" t="s">
        <v>110</v>
      </c>
      <c r="B33" s="84"/>
      <c r="C33" s="84">
        <f t="shared" si="0"/>
        <v>0</v>
      </c>
      <c r="D33" s="62"/>
      <c r="E33" s="62"/>
      <c r="F33" s="63"/>
    </row>
    <row r="34" spans="1:6" ht="12.75">
      <c r="A34" s="57" t="s">
        <v>111</v>
      </c>
      <c r="B34" s="84"/>
      <c r="C34" s="84">
        <f t="shared" si="0"/>
        <v>0</v>
      </c>
      <c r="D34" s="83"/>
      <c r="E34" s="83"/>
      <c r="F34" s="63"/>
    </row>
    <row r="35" spans="1:6" ht="12.75">
      <c r="A35" s="57" t="s">
        <v>115</v>
      </c>
      <c r="B35" s="84"/>
      <c r="C35" s="84">
        <f t="shared" si="0"/>
        <v>0</v>
      </c>
      <c r="D35" s="83"/>
      <c r="E35" s="83"/>
      <c r="F35" s="63"/>
    </row>
    <row r="36" spans="1:6" ht="12.75">
      <c r="A36" s="71" t="s">
        <v>49</v>
      </c>
      <c r="B36" s="88">
        <f>SUM(B30:B34)</f>
        <v>0</v>
      </c>
      <c r="C36" s="88">
        <f>SUM(C30:C34)</f>
        <v>0</v>
      </c>
      <c r="D36" s="56"/>
      <c r="E36" s="56"/>
      <c r="F36" s="63"/>
    </row>
    <row r="37" spans="1:6" ht="12.75">
      <c r="A37" s="59"/>
      <c r="B37" s="60"/>
      <c r="C37" s="60"/>
      <c r="D37" s="60"/>
      <c r="E37" s="60"/>
      <c r="F37" s="73"/>
    </row>
    <row r="38" spans="1:5" ht="12.75">
      <c r="A38" s="61"/>
      <c r="B38" s="62"/>
      <c r="C38" s="62"/>
      <c r="D38" s="62"/>
      <c r="E38" s="62"/>
    </row>
    <row r="39" spans="1:5" ht="12.75">
      <c r="A39" s="61"/>
      <c r="B39" s="62"/>
      <c r="C39" s="62"/>
      <c r="D39" s="62"/>
      <c r="E39" s="62"/>
    </row>
    <row r="40" spans="1:3" ht="12.75">
      <c r="A40" s="61"/>
      <c r="B40" s="62"/>
      <c r="C40" s="62"/>
    </row>
    <row r="41" ht="12.75">
      <c r="I41" s="52"/>
    </row>
  </sheetData>
  <sheetProtection/>
  <printOptions/>
  <pageMargins left="1.16" right="0.02422480620155039" top="0.984251969" bottom="0.26647286821705424" header="0.4921259845" footer="0.4921259845"/>
  <pageSetup fitToHeight="1" fitToWidth="1" horizontalDpi="300" verticalDpi="300" orientation="portrait" paperSize="9" r:id="rId2"/>
  <rowBreaks count="1" manualBreakCount="1">
    <brk id="2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98"/>
  <sheetViews>
    <sheetView zoomScale="85" zoomScaleNormal="85" zoomScalePageLayoutView="19" workbookViewId="0" topLeftCell="A10">
      <selection activeCell="D26" sqref="D26"/>
    </sheetView>
  </sheetViews>
  <sheetFormatPr defaultColWidth="11.421875" defaultRowHeight="12.75"/>
  <cols>
    <col min="1" max="1" width="19.00390625" style="1" customWidth="1"/>
    <col min="2" max="2" width="12.00390625" style="1" customWidth="1"/>
    <col min="3" max="3" width="13.28125" style="1" customWidth="1"/>
    <col min="4" max="4" width="15.7109375" style="1" customWidth="1"/>
    <col min="5" max="5" width="11.8515625" style="1" bestFit="1" customWidth="1"/>
    <col min="6" max="6" width="12.140625" style="1" customWidth="1"/>
    <col min="7" max="7" width="13.00390625" style="1" bestFit="1" customWidth="1"/>
    <col min="8" max="8" width="14.57421875" style="1" bestFit="1" customWidth="1"/>
    <col min="9" max="9" width="11.57421875" style="1" bestFit="1" customWidth="1"/>
    <col min="10" max="10" width="13.7109375" style="1" customWidth="1"/>
    <col min="11" max="11" width="5.28125" style="1" customWidth="1"/>
    <col min="12" max="12" width="20.8515625" style="1" customWidth="1"/>
    <col min="13" max="13" width="17.28125" style="1" customWidth="1"/>
    <col min="14" max="16384" width="11.421875" style="1" customWidth="1"/>
  </cols>
  <sheetData>
    <row r="1" ht="12.75"/>
    <row r="2" spans="1:2" ht="20.25">
      <c r="A2" s="6" t="str">
        <f>'1 Invest'!A2</f>
        <v>Erfolgscontracting am [Vertragsobjekt]</v>
      </c>
      <c r="B2" s="6"/>
    </row>
    <row r="3" spans="1:2" ht="20.25">
      <c r="A3" s="6" t="s">
        <v>19</v>
      </c>
      <c r="B3" s="6"/>
    </row>
    <row r="4" spans="1:2" ht="20.25">
      <c r="A4" s="6"/>
      <c r="B4" s="6"/>
    </row>
    <row r="5" spans="1:6" ht="24" thickBot="1">
      <c r="A5" s="7" t="s">
        <v>118</v>
      </c>
      <c r="B5" s="7" t="s">
        <v>119</v>
      </c>
      <c r="F5" s="206" t="str">
        <f>'1 Invest'!G5</f>
        <v>[Bietername] </v>
      </c>
    </row>
    <row r="6" spans="2:12" ht="25.5" customHeight="1" thickTop="1">
      <c r="B6" s="80"/>
      <c r="E6" s="214"/>
      <c r="F6" s="170"/>
      <c r="G6" s="171" t="s">
        <v>74</v>
      </c>
      <c r="H6" s="318"/>
      <c r="I6" s="375" t="s">
        <v>142</v>
      </c>
      <c r="J6" s="376"/>
      <c r="K6" s="376"/>
      <c r="L6" s="377"/>
    </row>
    <row r="7" spans="2:12" ht="25.5" customHeight="1" thickBot="1">
      <c r="B7" s="216" t="s">
        <v>120</v>
      </c>
      <c r="D7" s="215" t="s">
        <v>121</v>
      </c>
      <c r="E7" s="214"/>
      <c r="F7" s="172"/>
      <c r="G7" s="274"/>
      <c r="H7" s="295"/>
      <c r="I7" s="368" t="s">
        <v>147</v>
      </c>
      <c r="J7" s="369"/>
      <c r="K7" s="369"/>
      <c r="L7" s="370"/>
    </row>
    <row r="8" spans="1:5" ht="24" thickTop="1">
      <c r="A8" s="54" t="s">
        <v>50</v>
      </c>
      <c r="B8" s="54"/>
      <c r="E8" s="214"/>
    </row>
    <row r="9" spans="1:2" ht="20.25">
      <c r="A9" s="6"/>
      <c r="B9" s="6"/>
    </row>
    <row r="10" spans="1:12" ht="18">
      <c r="A10" s="8" t="s">
        <v>20</v>
      </c>
      <c r="B10" s="47"/>
      <c r="C10" s="9"/>
      <c r="D10" s="9"/>
      <c r="E10" s="9"/>
      <c r="F10" s="49"/>
      <c r="G10" s="49"/>
      <c r="H10" s="49"/>
      <c r="I10" s="49"/>
      <c r="J10" s="49"/>
      <c r="K10" s="49"/>
      <c r="L10" s="10"/>
    </row>
    <row r="11" spans="1:12" ht="18">
      <c r="A11" s="46"/>
      <c r="B11" s="48"/>
      <c r="C11" s="12"/>
      <c r="D11" s="50"/>
      <c r="E11" s="39"/>
      <c r="F11" s="15"/>
      <c r="G11" s="153"/>
      <c r="H11" s="147"/>
      <c r="I11" s="15"/>
      <c r="J11" s="39"/>
      <c r="K11" s="148"/>
      <c r="L11" s="13"/>
    </row>
    <row r="12" spans="1:12" ht="12.75">
      <c r="A12" s="14" t="s">
        <v>46</v>
      </c>
      <c r="B12" s="15"/>
      <c r="C12" s="314">
        <v>0.02</v>
      </c>
      <c r="D12" s="12"/>
      <c r="E12" s="12"/>
      <c r="F12" s="15"/>
      <c r="G12" s="39"/>
      <c r="H12" s="147"/>
      <c r="I12" s="15"/>
      <c r="J12" s="39"/>
      <c r="K12" s="148"/>
      <c r="L12" s="13"/>
    </row>
    <row r="13" spans="1:12" ht="12.75">
      <c r="A13" s="14" t="s">
        <v>53</v>
      </c>
      <c r="B13" s="15"/>
      <c r="C13" s="314">
        <v>0.05</v>
      </c>
      <c r="D13" s="12"/>
      <c r="E13" s="12"/>
      <c r="F13" s="15"/>
      <c r="G13" s="40"/>
      <c r="H13" s="147"/>
      <c r="I13" s="15"/>
      <c r="J13" s="39"/>
      <c r="K13" s="148"/>
      <c r="L13" s="13"/>
    </row>
    <row r="14" spans="1:12" ht="12.75">
      <c r="A14" s="14" t="s">
        <v>57</v>
      </c>
      <c r="B14" s="12"/>
      <c r="C14" s="315">
        <f>0.4+0.3*(1+C12)+0.3*(1+C12)</f>
        <v>1.012</v>
      </c>
      <c r="D14" s="15" t="s">
        <v>143</v>
      </c>
      <c r="E14" s="12"/>
      <c r="F14" s="15"/>
      <c r="G14" s="40"/>
      <c r="H14" s="147"/>
      <c r="I14" s="15"/>
      <c r="J14" s="39"/>
      <c r="K14" s="148"/>
      <c r="L14" s="13"/>
    </row>
    <row r="15" spans="1:12" ht="12.75">
      <c r="A15" s="14" t="s">
        <v>10</v>
      </c>
      <c r="B15" s="15"/>
      <c r="C15" s="314">
        <v>0.19</v>
      </c>
      <c r="D15" s="15"/>
      <c r="E15" s="12"/>
      <c r="F15" s="15"/>
      <c r="G15" s="39"/>
      <c r="H15" s="147"/>
      <c r="I15" s="15"/>
      <c r="J15" s="39"/>
      <c r="K15" s="148"/>
      <c r="L15" s="13"/>
    </row>
    <row r="16" spans="1:12" ht="12.75">
      <c r="A16" s="14" t="s">
        <v>43</v>
      </c>
      <c r="B16" s="15"/>
      <c r="C16" s="316">
        <v>0.05</v>
      </c>
      <c r="D16" s="12"/>
      <c r="E16" s="12"/>
      <c r="F16" s="79"/>
      <c r="G16" s="153"/>
      <c r="H16" s="147"/>
      <c r="I16" s="79"/>
      <c r="J16" s="154"/>
      <c r="K16" s="148"/>
      <c r="L16" s="13"/>
    </row>
    <row r="17" spans="1:12" ht="12.75">
      <c r="A17" s="45" t="s">
        <v>44</v>
      </c>
      <c r="B17" s="38"/>
      <c r="C17" s="317">
        <v>15</v>
      </c>
      <c r="D17" s="38" t="s">
        <v>45</v>
      </c>
      <c r="E17" s="17"/>
      <c r="F17" s="76"/>
      <c r="G17" s="41"/>
      <c r="H17" s="17"/>
      <c r="I17" s="76"/>
      <c r="J17" s="77"/>
      <c r="K17" s="78"/>
      <c r="L17" s="18"/>
    </row>
    <row r="18" spans="1:12" ht="12.75">
      <c r="A18" s="15"/>
      <c r="B18" s="15"/>
      <c r="C18" s="12"/>
      <c r="D18" s="15"/>
      <c r="E18" s="12"/>
      <c r="F18" s="15"/>
      <c r="G18" s="39"/>
      <c r="H18" s="12"/>
      <c r="I18" s="15"/>
      <c r="J18" s="39"/>
      <c r="K18" s="51"/>
      <c r="L18" s="12"/>
    </row>
    <row r="19" ht="13.5" thickBot="1"/>
    <row r="20" spans="1:12" ht="26.25" customHeight="1" thickBot="1">
      <c r="A20" s="353"/>
      <c r="B20" s="95"/>
      <c r="C20" s="356" t="s">
        <v>21</v>
      </c>
      <c r="D20" s="357"/>
      <c r="E20" s="358" t="s">
        <v>22</v>
      </c>
      <c r="F20" s="359"/>
      <c r="G20" s="358" t="s">
        <v>23</v>
      </c>
      <c r="H20" s="359"/>
      <c r="I20" s="358"/>
      <c r="J20" s="362"/>
      <c r="K20" s="362"/>
      <c r="L20" s="359"/>
    </row>
    <row r="21" spans="1:12" ht="13.5" thickBot="1">
      <c r="A21" s="354"/>
      <c r="B21" s="96"/>
      <c r="C21" s="349" t="s">
        <v>24</v>
      </c>
      <c r="D21" s="350"/>
      <c r="E21" s="42" t="s">
        <v>25</v>
      </c>
      <c r="F21" s="81">
        <f>C16</f>
        <v>0.05</v>
      </c>
      <c r="G21" s="42" t="s">
        <v>26</v>
      </c>
      <c r="H21" s="90">
        <f>C17</f>
        <v>15</v>
      </c>
      <c r="I21" s="43"/>
      <c r="J21" s="15"/>
      <c r="K21" s="12"/>
      <c r="L21" s="44"/>
    </row>
    <row r="22" spans="1:12" ht="13.5" thickBot="1">
      <c r="A22" s="354"/>
      <c r="B22" s="96"/>
      <c r="C22" s="89">
        <v>1</v>
      </c>
      <c r="D22" s="97">
        <v>2</v>
      </c>
      <c r="E22" s="97">
        <v>3</v>
      </c>
      <c r="F22" s="97">
        <v>4</v>
      </c>
      <c r="G22" s="97">
        <v>5</v>
      </c>
      <c r="H22" s="97">
        <v>6</v>
      </c>
      <c r="I22" s="97">
        <v>7</v>
      </c>
      <c r="J22" s="97">
        <v>8</v>
      </c>
      <c r="K22" s="98"/>
      <c r="L22" s="99">
        <v>9</v>
      </c>
    </row>
    <row r="23" spans="1:12" ht="25.5">
      <c r="A23" s="354"/>
      <c r="B23" s="96"/>
      <c r="C23" s="373" t="s">
        <v>27</v>
      </c>
      <c r="D23" s="367" t="s">
        <v>56</v>
      </c>
      <c r="E23" s="360" t="s">
        <v>28</v>
      </c>
      <c r="F23" s="380" t="s">
        <v>70</v>
      </c>
      <c r="G23" s="367" t="s">
        <v>55</v>
      </c>
      <c r="H23" s="367" t="s">
        <v>54</v>
      </c>
      <c r="I23" s="378" t="s">
        <v>29</v>
      </c>
      <c r="J23" s="379"/>
      <c r="K23" s="100"/>
      <c r="L23" s="101" t="s">
        <v>30</v>
      </c>
    </row>
    <row r="24" spans="1:12" ht="13.5" thickBot="1">
      <c r="A24" s="355"/>
      <c r="B24" s="102"/>
      <c r="C24" s="374"/>
      <c r="D24" s="361"/>
      <c r="E24" s="361"/>
      <c r="F24" s="361"/>
      <c r="G24" s="361"/>
      <c r="H24" s="361"/>
      <c r="I24" s="103" t="s">
        <v>31</v>
      </c>
      <c r="J24" s="104" t="s">
        <v>32</v>
      </c>
      <c r="K24" s="105"/>
      <c r="L24" s="106" t="s">
        <v>48</v>
      </c>
    </row>
    <row r="25" spans="1:12" ht="12.75" customHeight="1">
      <c r="A25" s="346" t="s">
        <v>47</v>
      </c>
      <c r="B25" s="365" t="s">
        <v>123</v>
      </c>
      <c r="C25" s="107" t="s">
        <v>33</v>
      </c>
      <c r="D25" s="108"/>
      <c r="E25" s="93"/>
      <c r="F25" s="93"/>
      <c r="G25" s="93"/>
      <c r="H25" s="93"/>
      <c r="I25" s="93"/>
      <c r="J25" s="93"/>
      <c r="K25" s="109"/>
      <c r="L25" s="110">
        <f>SUM(L26:L32)</f>
        <v>0</v>
      </c>
    </row>
    <row r="26" spans="1:12" ht="12.75">
      <c r="A26" s="363"/>
      <c r="B26" s="366"/>
      <c r="C26" s="111" t="s">
        <v>34</v>
      </c>
      <c r="D26" s="286">
        <f>'1 Invest'!C22</f>
        <v>0</v>
      </c>
      <c r="E26" s="92">
        <v>0</v>
      </c>
      <c r="F26" s="91">
        <f>(1+($F$21))^E26</f>
        <v>1</v>
      </c>
      <c r="G26" s="92">
        <f>$C$12*100</f>
        <v>2</v>
      </c>
      <c r="H26" s="167">
        <f aca="true" t="shared" si="0" ref="H26:H32">$H$21-E26</f>
        <v>15</v>
      </c>
      <c r="I26" s="164">
        <f aca="true" t="shared" si="1" ref="I26:I32">IF($F$21=G26/100,($H$21-E26)/(1+$F$21),(1-(((1+(G26/100))/(1+($F$21)))^($H$21-E26)))/(($F$21)-(G26/100)))</f>
        <v>11.753810582893701</v>
      </c>
      <c r="J26" s="164">
        <f aca="true" t="shared" si="2" ref="J26:J32">IF($F$21=G26/100,H26/(1+$F$21),(1-(((1+(G26/100))/(1+($F$21)))^(H26)))/(($F$21)-(G26/100)))</f>
        <v>11.753810582893701</v>
      </c>
      <c r="K26" s="112"/>
      <c r="L26" s="94">
        <f aca="true" t="shared" si="3" ref="L26:L31">-(D26/F26)*(I26/J26)</f>
        <v>0</v>
      </c>
    </row>
    <row r="27" spans="1:12" ht="12.75">
      <c r="A27" s="363"/>
      <c r="B27" s="366"/>
      <c r="C27" s="111" t="s">
        <v>35</v>
      </c>
      <c r="D27" s="286">
        <f>'1 Invest'!E22</f>
        <v>0</v>
      </c>
      <c r="E27" s="92">
        <v>0</v>
      </c>
      <c r="F27" s="91">
        <f aca="true" t="shared" si="4" ref="F27:F32">(1+($F$21))^E27</f>
        <v>1</v>
      </c>
      <c r="G27" s="92">
        <f aca="true" t="shared" si="5" ref="G27:G32">$C$12*100</f>
        <v>2</v>
      </c>
      <c r="H27" s="167">
        <f t="shared" si="0"/>
        <v>15</v>
      </c>
      <c r="I27" s="164">
        <f t="shared" si="1"/>
        <v>11.753810582893701</v>
      </c>
      <c r="J27" s="164">
        <f t="shared" si="2"/>
        <v>11.753810582893701</v>
      </c>
      <c r="K27" s="112"/>
      <c r="L27" s="94">
        <f t="shared" si="3"/>
        <v>0</v>
      </c>
    </row>
    <row r="28" spans="1:12" ht="12.75" customHeight="1">
      <c r="A28" s="363"/>
      <c r="B28" s="366"/>
      <c r="C28" s="113" t="s">
        <v>122</v>
      </c>
      <c r="D28" s="286">
        <f>'1 Invest'!G22</f>
        <v>0</v>
      </c>
      <c r="E28" s="92">
        <v>0</v>
      </c>
      <c r="F28" s="91">
        <f t="shared" si="4"/>
        <v>1</v>
      </c>
      <c r="G28" s="92">
        <f t="shared" si="5"/>
        <v>2</v>
      </c>
      <c r="H28" s="167">
        <f t="shared" si="0"/>
        <v>15</v>
      </c>
      <c r="I28" s="164">
        <f t="shared" si="1"/>
        <v>11.753810582893701</v>
      </c>
      <c r="J28" s="164">
        <f t="shared" si="2"/>
        <v>11.753810582893701</v>
      </c>
      <c r="K28" s="112"/>
      <c r="L28" s="94">
        <f t="shared" si="3"/>
        <v>0</v>
      </c>
    </row>
    <row r="29" spans="1:12" ht="12.75">
      <c r="A29" s="363"/>
      <c r="B29" s="366"/>
      <c r="C29" s="113" t="s">
        <v>36</v>
      </c>
      <c r="D29" s="286">
        <f>'1 Invest'!I22</f>
        <v>0</v>
      </c>
      <c r="E29" s="92">
        <v>0</v>
      </c>
      <c r="F29" s="91">
        <f t="shared" si="4"/>
        <v>1</v>
      </c>
      <c r="G29" s="92">
        <f t="shared" si="5"/>
        <v>2</v>
      </c>
      <c r="H29" s="167">
        <f t="shared" si="0"/>
        <v>15</v>
      </c>
      <c r="I29" s="164">
        <f t="shared" si="1"/>
        <v>11.753810582893701</v>
      </c>
      <c r="J29" s="164">
        <f t="shared" si="2"/>
        <v>11.753810582893701</v>
      </c>
      <c r="K29" s="112"/>
      <c r="L29" s="94">
        <f t="shared" si="3"/>
        <v>0</v>
      </c>
    </row>
    <row r="30" spans="1:12" ht="12.75">
      <c r="A30" s="363"/>
      <c r="B30" s="366"/>
      <c r="C30" s="111" t="s">
        <v>37</v>
      </c>
      <c r="D30" s="286">
        <f>'1 Invest'!K22</f>
        <v>0</v>
      </c>
      <c r="E30" s="92">
        <v>0</v>
      </c>
      <c r="F30" s="91">
        <f t="shared" si="4"/>
        <v>1</v>
      </c>
      <c r="G30" s="92">
        <f t="shared" si="5"/>
        <v>2</v>
      </c>
      <c r="H30" s="167">
        <f t="shared" si="0"/>
        <v>15</v>
      </c>
      <c r="I30" s="164">
        <f t="shared" si="1"/>
        <v>11.753810582893701</v>
      </c>
      <c r="J30" s="164">
        <f t="shared" si="2"/>
        <v>11.753810582893701</v>
      </c>
      <c r="K30" s="112"/>
      <c r="L30" s="94">
        <f t="shared" si="3"/>
        <v>0</v>
      </c>
    </row>
    <row r="31" spans="1:12" ht="12.75">
      <c r="A31" s="363"/>
      <c r="B31" s="366"/>
      <c r="C31" s="111" t="s">
        <v>38</v>
      </c>
      <c r="D31" s="286">
        <f>'1 Invest'!M22</f>
        <v>0</v>
      </c>
      <c r="E31" s="92">
        <v>0</v>
      </c>
      <c r="F31" s="91">
        <f t="shared" si="4"/>
        <v>1</v>
      </c>
      <c r="G31" s="92">
        <f t="shared" si="5"/>
        <v>2</v>
      </c>
      <c r="H31" s="167">
        <f t="shared" si="0"/>
        <v>15</v>
      </c>
      <c r="I31" s="164">
        <f t="shared" si="1"/>
        <v>11.753810582893701</v>
      </c>
      <c r="J31" s="164">
        <f t="shared" si="2"/>
        <v>11.753810582893701</v>
      </c>
      <c r="K31" s="112"/>
      <c r="L31" s="94">
        <f t="shared" si="3"/>
        <v>0</v>
      </c>
    </row>
    <row r="32" spans="1:13" ht="13.5" thickBot="1">
      <c r="A32" s="363"/>
      <c r="B32" s="366"/>
      <c r="C32" s="114" t="s">
        <v>42</v>
      </c>
      <c r="D32" s="286">
        <f>'1 Invest'!O22</f>
        <v>0</v>
      </c>
      <c r="E32" s="155">
        <v>0</v>
      </c>
      <c r="F32" s="156">
        <f t="shared" si="4"/>
        <v>1</v>
      </c>
      <c r="G32" s="92">
        <f t="shared" si="5"/>
        <v>2</v>
      </c>
      <c r="H32" s="167">
        <f t="shared" si="0"/>
        <v>15</v>
      </c>
      <c r="I32" s="164">
        <f t="shared" si="1"/>
        <v>11.753810582893701</v>
      </c>
      <c r="J32" s="164">
        <f t="shared" si="2"/>
        <v>11.753810582893701</v>
      </c>
      <c r="K32" s="157"/>
      <c r="L32" s="158">
        <f>-(D32)</f>
        <v>0</v>
      </c>
      <c r="M32" s="115"/>
    </row>
    <row r="33" spans="1:12" ht="12.75" customHeight="1">
      <c r="A33" s="363"/>
      <c r="B33" s="365" t="s">
        <v>124</v>
      </c>
      <c r="C33" s="116" t="s">
        <v>33</v>
      </c>
      <c r="D33" s="305"/>
      <c r="E33" s="109"/>
      <c r="F33" s="117"/>
      <c r="G33" s="118"/>
      <c r="H33" s="109"/>
      <c r="I33" s="165"/>
      <c r="J33" s="165"/>
      <c r="K33" s="109"/>
      <c r="L33" s="110">
        <f>SUM(L34:L40)</f>
        <v>0</v>
      </c>
    </row>
    <row r="34" spans="1:12" ht="12.75">
      <c r="A34" s="363"/>
      <c r="B34" s="366"/>
      <c r="C34" s="111" t="s">
        <v>34</v>
      </c>
      <c r="D34" s="286">
        <f>'1 Invest'!C23</f>
        <v>0</v>
      </c>
      <c r="E34" s="92">
        <v>0</v>
      </c>
      <c r="F34" s="91">
        <f aca="true" t="shared" si="6" ref="F34:F39">(1+($F$21))^E34</f>
        <v>1</v>
      </c>
      <c r="G34" s="92">
        <f>$C$12*100</f>
        <v>2</v>
      </c>
      <c r="H34" s="167">
        <f aca="true" t="shared" si="7" ref="H34:H40">$H$21-E34</f>
        <v>15</v>
      </c>
      <c r="I34" s="164">
        <f aca="true" t="shared" si="8" ref="I34:I40">IF($F$21=G34/100,($H$21-E34)/(1+$F$21),(1-(((1+(G34/100))/(1+($F$21)))^($H$21-E34)))/(($F$21)-(G34/100)))</f>
        <v>11.753810582893701</v>
      </c>
      <c r="J34" s="164">
        <f aca="true" t="shared" si="9" ref="J34:J40">IF($F$21=G34/100,H34/(1+$F$21),(1-(((1+(G34/100))/(1+($F$21)))^(H34)))/(($F$21)-(G34/100)))</f>
        <v>11.753810582893701</v>
      </c>
      <c r="K34" s="112"/>
      <c r="L34" s="94">
        <f aca="true" t="shared" si="10" ref="L34:L39">-(D34/F34)*(I34/J34)</f>
        <v>0</v>
      </c>
    </row>
    <row r="35" spans="1:12" ht="12.75">
      <c r="A35" s="363"/>
      <c r="B35" s="366"/>
      <c r="C35" s="111" t="s">
        <v>35</v>
      </c>
      <c r="D35" s="286">
        <f>'1 Invest'!E23</f>
        <v>0</v>
      </c>
      <c r="E35" s="92">
        <v>0</v>
      </c>
      <c r="F35" s="91">
        <f t="shared" si="6"/>
        <v>1</v>
      </c>
      <c r="G35" s="92">
        <f aca="true" t="shared" si="11" ref="G35:G40">$C$12*100</f>
        <v>2</v>
      </c>
      <c r="H35" s="167">
        <f t="shared" si="7"/>
        <v>15</v>
      </c>
      <c r="I35" s="164">
        <f t="shared" si="8"/>
        <v>11.753810582893701</v>
      </c>
      <c r="J35" s="164">
        <f t="shared" si="9"/>
        <v>11.753810582893701</v>
      </c>
      <c r="K35" s="112"/>
      <c r="L35" s="94">
        <f t="shared" si="10"/>
        <v>0</v>
      </c>
    </row>
    <row r="36" spans="1:12" ht="12.75">
      <c r="A36" s="363"/>
      <c r="B36" s="366"/>
      <c r="C36" s="113" t="s">
        <v>122</v>
      </c>
      <c r="D36" s="286">
        <f>'1 Invest'!G23</f>
        <v>0</v>
      </c>
      <c r="E36" s="92">
        <v>0</v>
      </c>
      <c r="F36" s="91">
        <f t="shared" si="6"/>
        <v>1</v>
      </c>
      <c r="G36" s="92">
        <f t="shared" si="11"/>
        <v>2</v>
      </c>
      <c r="H36" s="167">
        <f t="shared" si="7"/>
        <v>15</v>
      </c>
      <c r="I36" s="164">
        <f t="shared" si="8"/>
        <v>11.753810582893701</v>
      </c>
      <c r="J36" s="164">
        <f t="shared" si="9"/>
        <v>11.753810582893701</v>
      </c>
      <c r="K36" s="112"/>
      <c r="L36" s="94">
        <f t="shared" si="10"/>
        <v>0</v>
      </c>
    </row>
    <row r="37" spans="1:12" ht="12.75">
      <c r="A37" s="363"/>
      <c r="B37" s="366"/>
      <c r="C37" s="113" t="s">
        <v>36</v>
      </c>
      <c r="D37" s="286">
        <f>'1 Invest'!I23</f>
        <v>0</v>
      </c>
      <c r="E37" s="92">
        <v>0</v>
      </c>
      <c r="F37" s="91">
        <f t="shared" si="6"/>
        <v>1</v>
      </c>
      <c r="G37" s="92">
        <f t="shared" si="11"/>
        <v>2</v>
      </c>
      <c r="H37" s="167">
        <f t="shared" si="7"/>
        <v>15</v>
      </c>
      <c r="I37" s="164">
        <f t="shared" si="8"/>
        <v>11.753810582893701</v>
      </c>
      <c r="J37" s="164">
        <f t="shared" si="9"/>
        <v>11.753810582893701</v>
      </c>
      <c r="K37" s="112"/>
      <c r="L37" s="94">
        <f t="shared" si="10"/>
        <v>0</v>
      </c>
    </row>
    <row r="38" spans="1:12" ht="12.75">
      <c r="A38" s="363"/>
      <c r="B38" s="366"/>
      <c r="C38" s="111" t="s">
        <v>37</v>
      </c>
      <c r="D38" s="286">
        <f>'1 Invest'!K23</f>
        <v>0</v>
      </c>
      <c r="E38" s="92">
        <v>0</v>
      </c>
      <c r="F38" s="91">
        <f t="shared" si="6"/>
        <v>1</v>
      </c>
      <c r="G38" s="92">
        <f t="shared" si="11"/>
        <v>2</v>
      </c>
      <c r="H38" s="167">
        <f t="shared" si="7"/>
        <v>15</v>
      </c>
      <c r="I38" s="164">
        <f t="shared" si="8"/>
        <v>11.753810582893701</v>
      </c>
      <c r="J38" s="164">
        <f t="shared" si="9"/>
        <v>11.753810582893701</v>
      </c>
      <c r="K38" s="112"/>
      <c r="L38" s="94">
        <f t="shared" si="10"/>
        <v>0</v>
      </c>
    </row>
    <row r="39" spans="1:12" ht="12.75">
      <c r="A39" s="363"/>
      <c r="B39" s="366"/>
      <c r="C39" s="111" t="s">
        <v>38</v>
      </c>
      <c r="D39" s="286">
        <f>'1 Invest'!M23</f>
        <v>0</v>
      </c>
      <c r="E39" s="92">
        <v>0</v>
      </c>
      <c r="F39" s="91">
        <f t="shared" si="6"/>
        <v>1</v>
      </c>
      <c r="G39" s="92">
        <f t="shared" si="11"/>
        <v>2</v>
      </c>
      <c r="H39" s="167">
        <f t="shared" si="7"/>
        <v>15</v>
      </c>
      <c r="I39" s="164">
        <f t="shared" si="8"/>
        <v>11.753810582893701</v>
      </c>
      <c r="J39" s="164">
        <f t="shared" si="9"/>
        <v>11.753810582893701</v>
      </c>
      <c r="K39" s="112"/>
      <c r="L39" s="94">
        <f t="shared" si="10"/>
        <v>0</v>
      </c>
    </row>
    <row r="40" spans="1:13" ht="13.5" thickBot="1">
      <c r="A40" s="363"/>
      <c r="B40" s="366"/>
      <c r="C40" s="114" t="s">
        <v>42</v>
      </c>
      <c r="D40" s="286">
        <f>'1 Invest'!O23</f>
        <v>0</v>
      </c>
      <c r="E40" s="155">
        <v>0</v>
      </c>
      <c r="F40" s="156">
        <v>1</v>
      </c>
      <c r="G40" s="92">
        <f t="shared" si="11"/>
        <v>2</v>
      </c>
      <c r="H40" s="167">
        <f t="shared" si="7"/>
        <v>15</v>
      </c>
      <c r="I40" s="164">
        <f t="shared" si="8"/>
        <v>11.753810582893701</v>
      </c>
      <c r="J40" s="164">
        <f t="shared" si="9"/>
        <v>11.753810582893701</v>
      </c>
      <c r="K40" s="157"/>
      <c r="L40" s="158">
        <f>-(D40)</f>
        <v>0</v>
      </c>
      <c r="M40" s="115"/>
    </row>
    <row r="41" spans="1:12" ht="12.75" customHeight="1">
      <c r="A41" s="363"/>
      <c r="B41" s="365" t="s">
        <v>125</v>
      </c>
      <c r="C41" s="116" t="s">
        <v>33</v>
      </c>
      <c r="D41" s="305"/>
      <c r="E41" s="109"/>
      <c r="F41" s="109"/>
      <c r="G41" s="118"/>
      <c r="H41" s="109"/>
      <c r="I41" s="165"/>
      <c r="J41" s="165"/>
      <c r="K41" s="109"/>
      <c r="L41" s="110">
        <f>SUM(L42:L48)</f>
        <v>0</v>
      </c>
    </row>
    <row r="42" spans="1:12" ht="12.75">
      <c r="A42" s="363"/>
      <c r="B42" s="371"/>
      <c r="C42" s="111" t="s">
        <v>34</v>
      </c>
      <c r="D42" s="286">
        <f>'1 Invest'!C24</f>
        <v>0</v>
      </c>
      <c r="E42" s="92">
        <v>0</v>
      </c>
      <c r="F42" s="91">
        <f aca="true" t="shared" si="12" ref="F42:F47">(1+($F$21))^E42</f>
        <v>1</v>
      </c>
      <c r="G42" s="92">
        <f>$C$12*100</f>
        <v>2</v>
      </c>
      <c r="H42" s="167">
        <f aca="true" t="shared" si="13" ref="H42:H48">$H$21-E42</f>
        <v>15</v>
      </c>
      <c r="I42" s="164">
        <f aca="true" t="shared" si="14" ref="I42:I48">IF($F$21=G42/100,($H$21-E42)/(1+$F$21),(1-(((1+(G42/100))/(1+($F$21)))^($H$21-E42)))/(($F$21)-(G42/100)))</f>
        <v>11.753810582893701</v>
      </c>
      <c r="J42" s="164">
        <f aca="true" t="shared" si="15" ref="J42:J48">IF($F$21=G42/100,H42/(1+$F$21),(1-(((1+(G42/100))/(1+($F$21)))^(H42)))/(($F$21)-(G42/100)))</f>
        <v>11.753810582893701</v>
      </c>
      <c r="K42" s="112"/>
      <c r="L42" s="94">
        <f aca="true" t="shared" si="16" ref="L42:L47">-(D42/F42)*(I42/J42)</f>
        <v>0</v>
      </c>
    </row>
    <row r="43" spans="1:12" ht="12.75">
      <c r="A43" s="363"/>
      <c r="B43" s="371"/>
      <c r="C43" s="111" t="s">
        <v>35</v>
      </c>
      <c r="D43" s="286">
        <f>'1 Invest'!E24</f>
        <v>0</v>
      </c>
      <c r="E43" s="92">
        <v>0</v>
      </c>
      <c r="F43" s="91">
        <f t="shared" si="12"/>
        <v>1</v>
      </c>
      <c r="G43" s="92">
        <f aca="true" t="shared" si="17" ref="G43:G48">$C$12*100</f>
        <v>2</v>
      </c>
      <c r="H43" s="167">
        <f t="shared" si="13"/>
        <v>15</v>
      </c>
      <c r="I43" s="164">
        <f t="shared" si="14"/>
        <v>11.753810582893701</v>
      </c>
      <c r="J43" s="164">
        <f t="shared" si="15"/>
        <v>11.753810582893701</v>
      </c>
      <c r="K43" s="112"/>
      <c r="L43" s="94">
        <f t="shared" si="16"/>
        <v>0</v>
      </c>
    </row>
    <row r="44" spans="1:12" ht="12.75">
      <c r="A44" s="363"/>
      <c r="B44" s="371"/>
      <c r="C44" s="113" t="s">
        <v>122</v>
      </c>
      <c r="D44" s="286">
        <f>'1 Invest'!G24</f>
        <v>0</v>
      </c>
      <c r="E44" s="92">
        <v>0</v>
      </c>
      <c r="F44" s="91">
        <f t="shared" si="12"/>
        <v>1</v>
      </c>
      <c r="G44" s="92">
        <f t="shared" si="17"/>
        <v>2</v>
      </c>
      <c r="H44" s="167">
        <f t="shared" si="13"/>
        <v>15</v>
      </c>
      <c r="I44" s="164">
        <f t="shared" si="14"/>
        <v>11.753810582893701</v>
      </c>
      <c r="J44" s="164">
        <f t="shared" si="15"/>
        <v>11.753810582893701</v>
      </c>
      <c r="K44" s="112"/>
      <c r="L44" s="94">
        <f t="shared" si="16"/>
        <v>0</v>
      </c>
    </row>
    <row r="45" spans="1:12" ht="12.75">
      <c r="A45" s="363"/>
      <c r="B45" s="371"/>
      <c r="C45" s="113" t="s">
        <v>36</v>
      </c>
      <c r="D45" s="286">
        <f>'1 Invest'!I24</f>
        <v>0</v>
      </c>
      <c r="E45" s="92">
        <v>0</v>
      </c>
      <c r="F45" s="91">
        <f t="shared" si="12"/>
        <v>1</v>
      </c>
      <c r="G45" s="92">
        <f t="shared" si="17"/>
        <v>2</v>
      </c>
      <c r="H45" s="167">
        <f t="shared" si="13"/>
        <v>15</v>
      </c>
      <c r="I45" s="164">
        <f t="shared" si="14"/>
        <v>11.753810582893701</v>
      </c>
      <c r="J45" s="164">
        <f t="shared" si="15"/>
        <v>11.753810582893701</v>
      </c>
      <c r="K45" s="112"/>
      <c r="L45" s="94">
        <f t="shared" si="16"/>
        <v>0</v>
      </c>
    </row>
    <row r="46" spans="1:12" ht="12.75">
      <c r="A46" s="363"/>
      <c r="B46" s="371"/>
      <c r="C46" s="111" t="s">
        <v>37</v>
      </c>
      <c r="D46" s="286">
        <f>'1 Invest'!K24</f>
        <v>0</v>
      </c>
      <c r="E46" s="92">
        <v>0</v>
      </c>
      <c r="F46" s="91">
        <f t="shared" si="12"/>
        <v>1</v>
      </c>
      <c r="G46" s="92">
        <f t="shared" si="17"/>
        <v>2</v>
      </c>
      <c r="H46" s="167">
        <f t="shared" si="13"/>
        <v>15</v>
      </c>
      <c r="I46" s="164">
        <f t="shared" si="14"/>
        <v>11.753810582893701</v>
      </c>
      <c r="J46" s="164">
        <f t="shared" si="15"/>
        <v>11.753810582893701</v>
      </c>
      <c r="K46" s="112"/>
      <c r="L46" s="94">
        <f t="shared" si="16"/>
        <v>0</v>
      </c>
    </row>
    <row r="47" spans="1:12" ht="12.75">
      <c r="A47" s="363"/>
      <c r="B47" s="371"/>
      <c r="C47" s="111" t="s">
        <v>38</v>
      </c>
      <c r="D47" s="286">
        <f>'1 Invest'!M24</f>
        <v>0</v>
      </c>
      <c r="E47" s="92">
        <v>0</v>
      </c>
      <c r="F47" s="91">
        <f t="shared" si="12"/>
        <v>1</v>
      </c>
      <c r="G47" s="92">
        <f t="shared" si="17"/>
        <v>2</v>
      </c>
      <c r="H47" s="167">
        <f t="shared" si="13"/>
        <v>15</v>
      </c>
      <c r="I47" s="164">
        <f t="shared" si="14"/>
        <v>11.753810582893701</v>
      </c>
      <c r="J47" s="164">
        <f t="shared" si="15"/>
        <v>11.753810582893701</v>
      </c>
      <c r="K47" s="112"/>
      <c r="L47" s="94">
        <f t="shared" si="16"/>
        <v>0</v>
      </c>
    </row>
    <row r="48" spans="1:13" ht="12.75">
      <c r="A48" s="363"/>
      <c r="B48" s="371"/>
      <c r="C48" s="119" t="s">
        <v>42</v>
      </c>
      <c r="D48" s="286">
        <f>'1 Invest'!O24</f>
        <v>0</v>
      </c>
      <c r="E48" s="155">
        <v>0</v>
      </c>
      <c r="F48" s="156">
        <v>1</v>
      </c>
      <c r="G48" s="92">
        <f t="shared" si="17"/>
        <v>2</v>
      </c>
      <c r="H48" s="167">
        <f t="shared" si="13"/>
        <v>15</v>
      </c>
      <c r="I48" s="164">
        <f t="shared" si="14"/>
        <v>11.753810582893701</v>
      </c>
      <c r="J48" s="164">
        <f t="shared" si="15"/>
        <v>11.753810582893701</v>
      </c>
      <c r="K48" s="157"/>
      <c r="L48" s="158">
        <f>-(D48)</f>
        <v>0</v>
      </c>
      <c r="M48" s="115"/>
    </row>
    <row r="49" spans="1:13" ht="12.75">
      <c r="A49" s="363"/>
      <c r="B49" s="371"/>
      <c r="C49" s="114"/>
      <c r="D49" s="328"/>
      <c r="E49" s="321"/>
      <c r="F49" s="322"/>
      <c r="G49" s="323"/>
      <c r="H49" s="324"/>
      <c r="I49" s="325"/>
      <c r="J49" s="325"/>
      <c r="K49" s="326"/>
      <c r="L49" s="327"/>
      <c r="M49" s="115"/>
    </row>
    <row r="50" spans="1:13" ht="51">
      <c r="A50" s="363"/>
      <c r="B50" s="371"/>
      <c r="C50" s="329" t="s">
        <v>146</v>
      </c>
      <c r="D50" s="320">
        <f>SUM(D26:D48)</f>
        <v>0</v>
      </c>
      <c r="E50" s="321"/>
      <c r="F50" s="322"/>
      <c r="G50" s="323"/>
      <c r="H50" s="324"/>
      <c r="I50" s="325"/>
      <c r="J50" s="325"/>
      <c r="K50" s="326"/>
      <c r="L50" s="327"/>
      <c r="M50" s="115"/>
    </row>
    <row r="51" spans="1:13" ht="13.5" thickBot="1">
      <c r="A51" s="364"/>
      <c r="B51" s="372"/>
      <c r="C51" s="120"/>
      <c r="D51" s="308"/>
      <c r="E51" s="159"/>
      <c r="F51" s="160"/>
      <c r="G51" s="309"/>
      <c r="H51" s="284"/>
      <c r="I51" s="285"/>
      <c r="J51" s="285"/>
      <c r="K51" s="161"/>
      <c r="L51" s="162"/>
      <c r="M51" s="115"/>
    </row>
    <row r="52" spans="1:14" s="124" customFormat="1" ht="12.75" customHeight="1">
      <c r="A52" s="346" t="s">
        <v>148</v>
      </c>
      <c r="B52" s="306"/>
      <c r="C52" s="288" t="s">
        <v>127</v>
      </c>
      <c r="D52" s="307"/>
      <c r="E52" s="280"/>
      <c r="F52" s="280"/>
      <c r="G52" s="217"/>
      <c r="H52" s="280"/>
      <c r="I52" s="280"/>
      <c r="J52" s="280"/>
      <c r="K52" s="280"/>
      <c r="L52" s="289">
        <f>SUM(L53:L56)</f>
        <v>0</v>
      </c>
      <c r="M52" s="257"/>
      <c r="N52" s="257"/>
    </row>
    <row r="53" spans="1:14" s="124" customFormat="1" ht="25.5">
      <c r="A53" s="347"/>
      <c r="B53" s="306"/>
      <c r="C53" s="290" t="s">
        <v>128</v>
      </c>
      <c r="D53" s="286">
        <f>'2 Grundvergütung'!H81*(1+C$15)</f>
        <v>0</v>
      </c>
      <c r="E53" s="291">
        <v>1</v>
      </c>
      <c r="F53" s="164">
        <f>(1+($F$21))^E53</f>
        <v>1.05</v>
      </c>
      <c r="G53" s="164">
        <f>$C$14</f>
        <v>1.012</v>
      </c>
      <c r="H53" s="167">
        <f>$H$21-E53</f>
        <v>14</v>
      </c>
      <c r="I53" s="164">
        <f>IF($F$21=G53/100,(H53/(1+$F$21)),(1-(((1+(G53/100))/(1+($F$21)))^(H53)))/(($F$21)-(G53/100)))</f>
        <v>10.493254205123272</v>
      </c>
      <c r="J53" s="164">
        <v>1</v>
      </c>
      <c r="K53" s="280"/>
      <c r="L53" s="292">
        <f>-(D53/F53)*(I53/J53)</f>
        <v>0</v>
      </c>
      <c r="M53" s="258"/>
      <c r="N53" s="257"/>
    </row>
    <row r="54" spans="1:14" s="124" customFormat="1" ht="25.5">
      <c r="A54" s="347"/>
      <c r="B54" s="306"/>
      <c r="C54" s="290" t="s">
        <v>130</v>
      </c>
      <c r="D54" s="286">
        <f>'2 Grundvergütung'!H82*(1+C$15)</f>
        <v>0</v>
      </c>
      <c r="E54" s="291">
        <v>1</v>
      </c>
      <c r="F54" s="164">
        <f>(1+($F$21))^E54</f>
        <v>1.05</v>
      </c>
      <c r="G54" s="164">
        <f>$C$14</f>
        <v>1.012</v>
      </c>
      <c r="H54" s="167">
        <f>$H$21-E54</f>
        <v>14</v>
      </c>
      <c r="I54" s="164">
        <f>IF($F$21=G54/100,(H54/(1+$F$21)),(1-(((1+(G54/100))/(1+($F$21)))^(H54)))/(($F$21)-(G54/100)))</f>
        <v>10.493254205123272</v>
      </c>
      <c r="J54" s="164">
        <v>1</v>
      </c>
      <c r="K54" s="280"/>
      <c r="L54" s="292">
        <f>-(D54/F54)*(I54/J54)</f>
        <v>0</v>
      </c>
      <c r="M54" s="258"/>
      <c r="N54" s="259"/>
    </row>
    <row r="55" spans="1:14" s="124" customFormat="1" ht="25.5">
      <c r="A55" s="347"/>
      <c r="B55" s="306"/>
      <c r="C55" s="290" t="s">
        <v>129</v>
      </c>
      <c r="D55" s="286">
        <f>'2 Grundvergütung'!H83*(1+C$15)</f>
        <v>0</v>
      </c>
      <c r="E55" s="291">
        <v>1</v>
      </c>
      <c r="F55" s="164">
        <f>(1+($F$21))^E55</f>
        <v>1.05</v>
      </c>
      <c r="G55" s="164">
        <f>$C$14</f>
        <v>1.012</v>
      </c>
      <c r="H55" s="167">
        <f>$H$21-E55</f>
        <v>14</v>
      </c>
      <c r="I55" s="164">
        <f>IF($F$21=G55/100,(H55/(1+$F$21)),(1-(((1+(G55/100))/(1+($F$21)))^(H55)))/(($F$21)-(G55/100)))</f>
        <v>10.493254205123272</v>
      </c>
      <c r="J55" s="164">
        <v>1</v>
      </c>
      <c r="K55" s="280"/>
      <c r="L55" s="292">
        <f>-(D55/F55)*(I55/J55)</f>
        <v>0</v>
      </c>
      <c r="M55" s="258"/>
      <c r="N55" s="259"/>
    </row>
    <row r="56" spans="1:14" s="124" customFormat="1" ht="25.5">
      <c r="A56" s="347"/>
      <c r="B56" s="306"/>
      <c r="C56" s="290" t="s">
        <v>131</v>
      </c>
      <c r="D56" s="286">
        <f>'2 Grundvergütung'!H84*(1+C$15)</f>
        <v>0</v>
      </c>
      <c r="E56" s="291">
        <v>1</v>
      </c>
      <c r="F56" s="164">
        <f>(1+($F$21))^E56</f>
        <v>1.05</v>
      </c>
      <c r="G56" s="164">
        <f>$C$14</f>
        <v>1.012</v>
      </c>
      <c r="H56" s="167">
        <f>$H$21-E56</f>
        <v>14</v>
      </c>
      <c r="I56" s="164">
        <f>IF($F$21=G56/100,(H56/(1+$F$21)),(1-(((1+(G56/100))/(1+($F$21)))^(H56)))/(($F$21)-(G56/100)))</f>
        <v>10.493254205123272</v>
      </c>
      <c r="J56" s="164">
        <v>1</v>
      </c>
      <c r="K56" s="280"/>
      <c r="L56" s="292">
        <f>-(D56/F56)*(I56/J56)</f>
        <v>0</v>
      </c>
      <c r="M56" s="258"/>
      <c r="N56" s="259"/>
    </row>
    <row r="57" spans="1:12" s="124" customFormat="1" ht="12.75">
      <c r="A57" s="347"/>
      <c r="B57" s="306"/>
      <c r="C57" s="293" t="s">
        <v>132</v>
      </c>
      <c r="D57" s="286">
        <f>SUM(D53:D56)</f>
        <v>0</v>
      </c>
      <c r="E57" s="291"/>
      <c r="F57" s="164"/>
      <c r="G57" s="167"/>
      <c r="H57" s="167"/>
      <c r="I57" s="164"/>
      <c r="J57" s="164"/>
      <c r="K57" s="280"/>
      <c r="L57" s="292"/>
    </row>
    <row r="58" spans="1:12" s="124" customFormat="1" ht="12.75">
      <c r="A58" s="347"/>
      <c r="B58" s="306"/>
      <c r="C58" s="293"/>
      <c r="D58" s="294"/>
      <c r="E58" s="291"/>
      <c r="F58" s="164"/>
      <c r="G58" s="167"/>
      <c r="H58" s="167"/>
      <c r="I58" s="164"/>
      <c r="J58" s="164"/>
      <c r="K58" s="280"/>
      <c r="L58" s="292"/>
    </row>
    <row r="59" spans="1:12" s="124" customFormat="1" ht="12.75">
      <c r="A59" s="347"/>
      <c r="B59" s="306"/>
      <c r="C59" s="121" t="s">
        <v>151</v>
      </c>
      <c r="D59" s="145"/>
      <c r="E59" s="122"/>
      <c r="F59" s="122"/>
      <c r="G59" s="123"/>
      <c r="H59" s="122"/>
      <c r="I59" s="122"/>
      <c r="J59" s="122"/>
      <c r="K59" s="122"/>
      <c r="L59" s="146">
        <f>SUM(L60:L60)</f>
        <v>0</v>
      </c>
    </row>
    <row r="60" spans="1:13" s="124" customFormat="1" ht="12.75">
      <c r="A60" s="347"/>
      <c r="B60" s="306"/>
      <c r="C60" s="125" t="s">
        <v>153</v>
      </c>
      <c r="D60" s="268"/>
      <c r="E60" s="263">
        <v>1</v>
      </c>
      <c r="F60" s="264">
        <f>(1+($F$21))^E60</f>
        <v>1.05</v>
      </c>
      <c r="G60" s="265">
        <f>$C$11*100</f>
        <v>0</v>
      </c>
      <c r="H60" s="265">
        <f>$H$21-E60</f>
        <v>14</v>
      </c>
      <c r="I60" s="264">
        <f>IF($F$28=G60/100,(H60/(1+$F$28)),(1-(((1+(G60/100))/(1+($F$28)))^(H60)))/(($F$28)-(G60/100)))</f>
        <v>0.99993896484375</v>
      </c>
      <c r="J60" s="264">
        <v>1</v>
      </c>
      <c r="K60" s="263"/>
      <c r="L60" s="266">
        <f>-(D60/F60)*(I60/J60)</f>
        <v>0</v>
      </c>
      <c r="M60" s="130"/>
    </row>
    <row r="61" spans="1:12" s="124" customFormat="1" ht="6.75" customHeight="1">
      <c r="A61" s="347"/>
      <c r="B61" s="306"/>
      <c r="C61" s="125"/>
      <c r="D61" s="270"/>
      <c r="E61" s="268"/>
      <c r="F61" s="264"/>
      <c r="G61" s="265"/>
      <c r="H61" s="265"/>
      <c r="I61" s="264"/>
      <c r="J61" s="264"/>
      <c r="K61" s="267"/>
      <c r="L61" s="266"/>
    </row>
    <row r="62" spans="1:12" s="124" customFormat="1" ht="12.75">
      <c r="A62" s="347"/>
      <c r="B62" s="306"/>
      <c r="C62" s="133" t="s">
        <v>64</v>
      </c>
      <c r="D62" s="271"/>
      <c r="E62" s="268"/>
      <c r="F62" s="264"/>
      <c r="G62" s="265"/>
      <c r="H62" s="265"/>
      <c r="I62" s="264"/>
      <c r="J62" s="264"/>
      <c r="K62" s="267"/>
      <c r="L62" s="272">
        <f>SUM(L63:L63)</f>
        <v>0</v>
      </c>
    </row>
    <row r="63" spans="1:14" s="131" customFormat="1" ht="12.75">
      <c r="A63" s="347"/>
      <c r="B63" s="306"/>
      <c r="C63" s="125" t="s">
        <v>65</v>
      </c>
      <c r="D63" s="268"/>
      <c r="E63" s="268">
        <v>1</v>
      </c>
      <c r="F63" s="264">
        <f>(1+($F$21))^E63</f>
        <v>1.05</v>
      </c>
      <c r="G63" s="265">
        <f>$C$12*100</f>
        <v>2</v>
      </c>
      <c r="H63" s="265">
        <f>$H$21-E63</f>
        <v>14</v>
      </c>
      <c r="I63" s="264">
        <f>IF($F$21=G63/100,(H63/(1+$F$21)),(1-(((1+(G63/100))/(1+($F$21)))^(H63)))/(($F$21)-(G63/100)))</f>
        <v>11.119118737292535</v>
      </c>
      <c r="J63" s="264">
        <v>1</v>
      </c>
      <c r="K63" s="273"/>
      <c r="L63" s="266">
        <f>-(D63/F63)*(I63/J63)</f>
        <v>0</v>
      </c>
      <c r="M63" s="124"/>
      <c r="N63" s="124"/>
    </row>
    <row r="64" spans="1:12" s="124" customFormat="1" ht="12.75">
      <c r="A64" s="347"/>
      <c r="B64" s="306"/>
      <c r="C64" s="125"/>
      <c r="D64" s="271"/>
      <c r="E64" s="268"/>
      <c r="F64" s="264"/>
      <c r="G64" s="265"/>
      <c r="H64" s="265"/>
      <c r="I64" s="264"/>
      <c r="J64" s="264"/>
      <c r="K64" s="267"/>
      <c r="L64" s="266"/>
    </row>
    <row r="65" spans="1:12" s="124" customFormat="1" ht="12.75">
      <c r="A65" s="347"/>
      <c r="B65" s="306"/>
      <c r="C65" s="133" t="s">
        <v>62</v>
      </c>
      <c r="D65" s="271"/>
      <c r="E65" s="268"/>
      <c r="F65" s="264"/>
      <c r="G65" s="265"/>
      <c r="H65" s="265"/>
      <c r="I65" s="264"/>
      <c r="J65" s="264"/>
      <c r="K65" s="267"/>
      <c r="L65" s="272">
        <f>SUM(L66:L66)</f>
        <v>0</v>
      </c>
    </row>
    <row r="66" spans="1:12" s="124" customFormat="1" ht="12.75" customHeight="1">
      <c r="A66" s="347"/>
      <c r="B66" s="306"/>
      <c r="C66" s="125" t="s">
        <v>72</v>
      </c>
      <c r="D66" s="269"/>
      <c r="E66" s="268">
        <v>1</v>
      </c>
      <c r="F66" s="264">
        <f>(1+($F$21))^E66</f>
        <v>1.05</v>
      </c>
      <c r="G66" s="265">
        <f>$C$12*100</f>
        <v>2</v>
      </c>
      <c r="H66" s="265">
        <f>$H$21-E66</f>
        <v>14</v>
      </c>
      <c r="I66" s="264">
        <f>IF($F$21=G66/100,(H66/(1+$F$21)),(1-(((1+(G66/100))/(1+($F$21)))^(H66)))/(($F$21)-(G66/100)))</f>
        <v>11.119118737292535</v>
      </c>
      <c r="J66" s="264">
        <v>1</v>
      </c>
      <c r="K66" s="267"/>
      <c r="L66" s="266">
        <f>-(D66/F66)*(I66/J66)</f>
        <v>0</v>
      </c>
    </row>
    <row r="67" spans="1:12" s="124" customFormat="1" ht="12.75" customHeight="1">
      <c r="A67" s="347"/>
      <c r="B67" s="306"/>
      <c r="C67" s="125"/>
      <c r="D67" s="271"/>
      <c r="E67" s="268"/>
      <c r="F67" s="264"/>
      <c r="G67" s="265"/>
      <c r="H67" s="265"/>
      <c r="I67" s="264"/>
      <c r="J67" s="264"/>
      <c r="K67" s="267"/>
      <c r="L67" s="266"/>
    </row>
    <row r="68" spans="1:12" s="124" customFormat="1" ht="12.75">
      <c r="A68" s="347"/>
      <c r="B68" s="306"/>
      <c r="C68" s="133" t="s">
        <v>61</v>
      </c>
      <c r="D68" s="271"/>
      <c r="E68" s="268"/>
      <c r="F68" s="264"/>
      <c r="G68" s="265"/>
      <c r="H68" s="265"/>
      <c r="I68" s="264"/>
      <c r="J68" s="264"/>
      <c r="K68" s="267"/>
      <c r="L68" s="272">
        <f>SUM(L69:L69)</f>
        <v>0</v>
      </c>
    </row>
    <row r="69" spans="1:12" s="124" customFormat="1" ht="12.75" customHeight="1">
      <c r="A69" s="347"/>
      <c r="B69" s="306"/>
      <c r="C69" s="125" t="s">
        <v>63</v>
      </c>
      <c r="D69" s="269"/>
      <c r="E69" s="268">
        <v>1</v>
      </c>
      <c r="F69" s="264">
        <f>(1+($F$21))^E69</f>
        <v>1.05</v>
      </c>
      <c r="G69" s="265">
        <f>$C$12*100</f>
        <v>2</v>
      </c>
      <c r="H69" s="265">
        <f>$H$21-E69</f>
        <v>14</v>
      </c>
      <c r="I69" s="264">
        <f>IF($F$21=G69/100,(H69/(1+$F$21)),(1-(((1+(G69/100))/(1+($F$21)))^(H69)))/(($F$21)-(G69/100)))</f>
        <v>11.119118737292535</v>
      </c>
      <c r="J69" s="264">
        <v>1</v>
      </c>
      <c r="K69" s="267"/>
      <c r="L69" s="266">
        <f>-(D69/F69)*(I69/J69)</f>
        <v>0</v>
      </c>
    </row>
    <row r="70" spans="1:12" s="124" customFormat="1" ht="12.75">
      <c r="A70" s="347"/>
      <c r="B70" s="306"/>
      <c r="C70" s="133"/>
      <c r="D70" s="271"/>
      <c r="E70" s="268"/>
      <c r="F70" s="264"/>
      <c r="G70" s="265"/>
      <c r="H70" s="265"/>
      <c r="I70" s="264"/>
      <c r="J70" s="264"/>
      <c r="K70" s="267"/>
      <c r="L70" s="266"/>
    </row>
    <row r="71" spans="1:13" s="124" customFormat="1" ht="12.75">
      <c r="A71" s="347"/>
      <c r="B71" s="306"/>
      <c r="C71" s="133" t="s">
        <v>150</v>
      </c>
      <c r="D71" s="271"/>
      <c r="E71" s="268"/>
      <c r="F71" s="264"/>
      <c r="G71" s="265"/>
      <c r="H71" s="265"/>
      <c r="I71" s="264"/>
      <c r="J71" s="264"/>
      <c r="K71" s="267"/>
      <c r="L71" s="272">
        <f>SUM(L72:L72)</f>
        <v>0</v>
      </c>
      <c r="M71" s="131"/>
    </row>
    <row r="72" spans="1:13" s="124" customFormat="1" ht="12.75">
      <c r="A72" s="347"/>
      <c r="B72" s="306"/>
      <c r="C72" s="125" t="s">
        <v>60</v>
      </c>
      <c r="D72" s="269"/>
      <c r="E72" s="268">
        <v>1</v>
      </c>
      <c r="F72" s="264">
        <f>(1+($F$21))^E72</f>
        <v>1.05</v>
      </c>
      <c r="G72" s="265">
        <f>$C$12*100</f>
        <v>2</v>
      </c>
      <c r="H72" s="265">
        <f>$H$21-E72</f>
        <v>14</v>
      </c>
      <c r="I72" s="264">
        <f>IF($F$21=G72/100,(H72/(1+$F$21)),(1-(((1+(G72/100))/(1+($F$21)))^(H72)))/(($F$21)-(G72/100)))</f>
        <v>11.119118737292535</v>
      </c>
      <c r="J72" s="264">
        <v>1</v>
      </c>
      <c r="K72" s="267"/>
      <c r="L72" s="266">
        <f>-(D72/F72)*(I72/J72)</f>
        <v>0</v>
      </c>
      <c r="M72" s="131"/>
    </row>
    <row r="73" spans="1:12" s="124" customFormat="1" ht="12.75">
      <c r="A73" s="347"/>
      <c r="B73" s="306"/>
      <c r="C73" s="133"/>
      <c r="D73" s="271"/>
      <c r="E73" s="268"/>
      <c r="F73" s="264"/>
      <c r="G73" s="265"/>
      <c r="H73" s="265"/>
      <c r="I73" s="264"/>
      <c r="J73" s="264"/>
      <c r="K73" s="267"/>
      <c r="L73" s="266"/>
    </row>
    <row r="74" spans="1:12" s="124" customFormat="1" ht="12.75">
      <c r="A74" s="347"/>
      <c r="B74" s="306"/>
      <c r="C74" s="133" t="s">
        <v>69</v>
      </c>
      <c r="D74" s="271"/>
      <c r="E74" s="268"/>
      <c r="F74" s="264"/>
      <c r="G74" s="265"/>
      <c r="H74" s="265"/>
      <c r="I74" s="264"/>
      <c r="J74" s="264"/>
      <c r="K74" s="267"/>
      <c r="L74" s="272">
        <f>SUM(L75)</f>
        <v>0</v>
      </c>
    </row>
    <row r="75" spans="1:12" s="124" customFormat="1" ht="12.75">
      <c r="A75" s="347"/>
      <c r="B75" s="306"/>
      <c r="C75" s="125" t="s">
        <v>60</v>
      </c>
      <c r="D75" s="271"/>
      <c r="E75" s="268">
        <v>1</v>
      </c>
      <c r="F75" s="264">
        <f>(1+($F$21))^E75</f>
        <v>1.05</v>
      </c>
      <c r="G75" s="265">
        <f>$C$12*100</f>
        <v>2</v>
      </c>
      <c r="H75" s="265">
        <f>$H$21-E75</f>
        <v>14</v>
      </c>
      <c r="I75" s="264">
        <f>IF($F$21=G75/100,(H75/(1+$F$21)),(1-(((1+(G75/100))/(1+($F$21)))^(H75)))/(($F$21)-(G75/100)))</f>
        <v>11.119118737292535</v>
      </c>
      <c r="J75" s="264">
        <v>1</v>
      </c>
      <c r="K75" s="267"/>
      <c r="L75" s="266">
        <f>-(D75/F75)*(I75/J75)</f>
        <v>0</v>
      </c>
    </row>
    <row r="76" spans="1:12" s="124" customFormat="1" ht="12.75">
      <c r="A76" s="347"/>
      <c r="B76" s="306"/>
      <c r="C76" s="125"/>
      <c r="D76" s="271"/>
      <c r="E76" s="268"/>
      <c r="F76" s="264"/>
      <c r="G76" s="265"/>
      <c r="H76" s="265"/>
      <c r="I76" s="264"/>
      <c r="J76" s="264"/>
      <c r="K76" s="267"/>
      <c r="L76" s="266"/>
    </row>
    <row r="77" spans="1:12" s="124" customFormat="1" ht="12.75">
      <c r="A77" s="347"/>
      <c r="B77" s="306"/>
      <c r="C77" s="133" t="s">
        <v>58</v>
      </c>
      <c r="D77" s="271"/>
      <c r="E77" s="268"/>
      <c r="F77" s="264"/>
      <c r="G77" s="265"/>
      <c r="H77" s="265"/>
      <c r="I77" s="264"/>
      <c r="J77" s="264"/>
      <c r="K77" s="267"/>
      <c r="L77" s="272">
        <f>SUM(L78:L78)</f>
        <v>0</v>
      </c>
    </row>
    <row r="78" spans="1:12" s="124" customFormat="1" ht="12.75">
      <c r="A78" s="347"/>
      <c r="B78" s="306"/>
      <c r="C78" s="125" t="s">
        <v>60</v>
      </c>
      <c r="D78" s="271"/>
      <c r="E78" s="268">
        <v>1</v>
      </c>
      <c r="F78" s="264">
        <f>(1+($F$21))^E78</f>
        <v>1.05</v>
      </c>
      <c r="G78" s="265">
        <f>$C$12*100</f>
        <v>2</v>
      </c>
      <c r="H78" s="265">
        <f>$H$21-E78</f>
        <v>14</v>
      </c>
      <c r="I78" s="264">
        <f>IF($F$21=G78/100,(H78/(1+$F$21)),(1-(((1+(G78/100))/(1+($F$21)))^(H78)))/(($F$21)-(G78/100)))</f>
        <v>11.119118737292535</v>
      </c>
      <c r="J78" s="264">
        <v>1</v>
      </c>
      <c r="K78" s="267"/>
      <c r="L78" s="266">
        <f>-(D78/F78)*(I78/J78)</f>
        <v>0</v>
      </c>
    </row>
    <row r="79" spans="1:12" s="124" customFormat="1" ht="12.75">
      <c r="A79" s="347"/>
      <c r="B79" s="306"/>
      <c r="C79" s="125"/>
      <c r="D79" s="271"/>
      <c r="E79" s="265"/>
      <c r="F79" s="264"/>
      <c r="G79" s="265"/>
      <c r="H79" s="265"/>
      <c r="I79" s="264"/>
      <c r="J79" s="264"/>
      <c r="K79" s="267"/>
      <c r="L79" s="266"/>
    </row>
    <row r="80" spans="1:12" s="124" customFormat="1" ht="12.75">
      <c r="A80" s="347"/>
      <c r="B80" s="306"/>
      <c r="C80" s="133" t="s">
        <v>59</v>
      </c>
      <c r="D80" s="271"/>
      <c r="E80" s="265"/>
      <c r="F80" s="264"/>
      <c r="G80" s="265"/>
      <c r="H80" s="265"/>
      <c r="I80" s="264"/>
      <c r="J80" s="264"/>
      <c r="K80" s="267"/>
      <c r="L80" s="272">
        <f>SUM(L81:L81)</f>
        <v>0</v>
      </c>
    </row>
    <row r="81" spans="1:12" s="124" customFormat="1" ht="12.75">
      <c r="A81" s="347"/>
      <c r="B81" s="306"/>
      <c r="C81" s="125" t="s">
        <v>60</v>
      </c>
      <c r="D81" s="271"/>
      <c r="E81" s="268">
        <v>1</v>
      </c>
      <c r="F81" s="264">
        <f>(1+($F$21))^E81</f>
        <v>1.05</v>
      </c>
      <c r="G81" s="265">
        <f>$C$12*100</f>
        <v>2</v>
      </c>
      <c r="H81" s="265">
        <f>$H$21-E81</f>
        <v>14</v>
      </c>
      <c r="I81" s="264">
        <f>IF($F$21=G81/100,(H81/(1+$F$21)),(1-(((1+(G81/100))/(1+($F$21)))^(H81)))/(($F$21)-(G81/100)))</f>
        <v>11.119118737292535</v>
      </c>
      <c r="J81" s="264">
        <v>1</v>
      </c>
      <c r="K81" s="267"/>
      <c r="L81" s="266">
        <f>-(D81/F81)*(I81/J81)</f>
        <v>0</v>
      </c>
    </row>
    <row r="82" spans="1:12" s="124" customFormat="1" ht="13.5" thickBot="1">
      <c r="A82" s="347"/>
      <c r="B82" s="306"/>
      <c r="C82" s="137"/>
      <c r="D82" s="132"/>
      <c r="E82" s="138"/>
      <c r="F82" s="139"/>
      <c r="G82" s="123"/>
      <c r="H82" s="123"/>
      <c r="I82" s="139"/>
      <c r="J82" s="139"/>
      <c r="K82" s="122"/>
      <c r="L82" s="129"/>
    </row>
    <row r="83" spans="1:12" ht="12.75">
      <c r="A83" s="347"/>
      <c r="B83" s="306"/>
      <c r="C83" s="275" t="s">
        <v>39</v>
      </c>
      <c r="D83" s="276"/>
      <c r="E83" s="165"/>
      <c r="F83" s="165"/>
      <c r="G83" s="277"/>
      <c r="H83" s="165"/>
      <c r="I83" s="165"/>
      <c r="J83" s="165"/>
      <c r="K83" s="165"/>
      <c r="L83" s="278">
        <f>SUM(L84:L92)</f>
        <v>0</v>
      </c>
    </row>
    <row r="84" spans="1:12" ht="26.25" customHeight="1">
      <c r="A84" s="347"/>
      <c r="B84" s="306"/>
      <c r="C84" s="279" t="s">
        <v>133</v>
      </c>
      <c r="D84" s="286">
        <f>'3 Energiekosten '!$B30</f>
        <v>0</v>
      </c>
      <c r="E84" s="217">
        <v>1</v>
      </c>
      <c r="F84" s="164">
        <f>(1+($F$21))^E84</f>
        <v>1.05</v>
      </c>
      <c r="G84" s="167">
        <f aca="true" t="shared" si="18" ref="G84:G92">$C$13*100</f>
        <v>5</v>
      </c>
      <c r="H84" s="217">
        <f aca="true" t="shared" si="19" ref="H84:H92">$H$21-E84</f>
        <v>14</v>
      </c>
      <c r="I84" s="164">
        <f>IF($F$21=G84/100,(H84/(1+$F$21)),(1-(((1+(G84/100))/(1+($F$21)))^(H84)))/(($F$21)-(G84/100)))</f>
        <v>13.333333333333332</v>
      </c>
      <c r="J84" s="164">
        <v>1</v>
      </c>
      <c r="K84" s="280"/>
      <c r="L84" s="281">
        <f aca="true" t="shared" si="20" ref="L84:L92">-(D84/F84)*(I84/J84)</f>
        <v>0</v>
      </c>
    </row>
    <row r="85" spans="1:12" ht="26.25" customHeight="1">
      <c r="A85" s="347"/>
      <c r="B85" s="306"/>
      <c r="C85" s="279" t="s">
        <v>134</v>
      </c>
      <c r="D85" s="286">
        <f>'3 Energiekosten '!$B31</f>
        <v>0</v>
      </c>
      <c r="E85" s="217">
        <v>1</v>
      </c>
      <c r="F85" s="164">
        <f aca="true" t="shared" si="21" ref="F85:F92">(1+($F$21))^E85</f>
        <v>1.05</v>
      </c>
      <c r="G85" s="167">
        <f t="shared" si="18"/>
        <v>5</v>
      </c>
      <c r="H85" s="217">
        <f t="shared" si="19"/>
        <v>14</v>
      </c>
      <c r="I85" s="164">
        <f aca="true" t="shared" si="22" ref="I85:I92">IF($F$21=G85/100,(H85/(1+$F$21)),(1-(((1+(G85/100))/(1+($F$21)))^(H85)))/(($F$21)-(G85/100)))</f>
        <v>13.333333333333332</v>
      </c>
      <c r="J85" s="164">
        <v>1</v>
      </c>
      <c r="K85" s="280"/>
      <c r="L85" s="281">
        <f t="shared" si="20"/>
        <v>0</v>
      </c>
    </row>
    <row r="86" spans="1:12" ht="26.25" customHeight="1">
      <c r="A86" s="347"/>
      <c r="B86" s="306"/>
      <c r="C86" s="279" t="s">
        <v>135</v>
      </c>
      <c r="D86" s="286">
        <f>'3 Energiekosten '!$B32</f>
        <v>0</v>
      </c>
      <c r="E86" s="217">
        <v>1</v>
      </c>
      <c r="F86" s="164">
        <f t="shared" si="21"/>
        <v>1.05</v>
      </c>
      <c r="G86" s="167">
        <f t="shared" si="18"/>
        <v>5</v>
      </c>
      <c r="H86" s="217">
        <f t="shared" si="19"/>
        <v>14</v>
      </c>
      <c r="I86" s="164">
        <f t="shared" si="22"/>
        <v>13.333333333333332</v>
      </c>
      <c r="J86" s="164">
        <v>1</v>
      </c>
      <c r="K86" s="280"/>
      <c r="L86" s="281">
        <f t="shared" si="20"/>
        <v>0</v>
      </c>
    </row>
    <row r="87" spans="1:12" ht="26.25" customHeight="1">
      <c r="A87" s="347"/>
      <c r="B87" s="306"/>
      <c r="C87" s="279" t="s">
        <v>136</v>
      </c>
      <c r="D87" s="286">
        <f>'3 Energiekosten '!C30</f>
        <v>0</v>
      </c>
      <c r="E87" s="217">
        <v>1</v>
      </c>
      <c r="F87" s="164">
        <f t="shared" si="21"/>
        <v>1.05</v>
      </c>
      <c r="G87" s="217">
        <f t="shared" si="18"/>
        <v>5</v>
      </c>
      <c r="H87" s="217">
        <f t="shared" si="19"/>
        <v>14</v>
      </c>
      <c r="I87" s="164">
        <f t="shared" si="22"/>
        <v>13.333333333333332</v>
      </c>
      <c r="J87" s="218">
        <v>1</v>
      </c>
      <c r="K87" s="280"/>
      <c r="L87" s="282">
        <f t="shared" si="20"/>
        <v>0</v>
      </c>
    </row>
    <row r="88" spans="1:12" ht="26.25" customHeight="1">
      <c r="A88" s="347"/>
      <c r="B88" s="306"/>
      <c r="C88" s="279" t="s">
        <v>137</v>
      </c>
      <c r="D88" s="286">
        <f>'3 Energiekosten '!C31</f>
        <v>0</v>
      </c>
      <c r="E88" s="217">
        <v>1</v>
      </c>
      <c r="F88" s="164">
        <f t="shared" si="21"/>
        <v>1.05</v>
      </c>
      <c r="G88" s="167">
        <f t="shared" si="18"/>
        <v>5</v>
      </c>
      <c r="H88" s="217">
        <f t="shared" si="19"/>
        <v>14</v>
      </c>
      <c r="I88" s="164">
        <f t="shared" si="22"/>
        <v>13.333333333333332</v>
      </c>
      <c r="J88" s="164">
        <v>1</v>
      </c>
      <c r="K88" s="280"/>
      <c r="L88" s="281">
        <f t="shared" si="20"/>
        <v>0</v>
      </c>
    </row>
    <row r="89" spans="1:12" ht="26.25" customHeight="1">
      <c r="A89" s="347"/>
      <c r="B89" s="306"/>
      <c r="C89" s="279" t="s">
        <v>138</v>
      </c>
      <c r="D89" s="286">
        <f>'3 Energiekosten '!C32</f>
        <v>0</v>
      </c>
      <c r="E89" s="217">
        <v>1</v>
      </c>
      <c r="F89" s="164">
        <f>(1+($F$21))^E89</f>
        <v>1.05</v>
      </c>
      <c r="G89" s="167">
        <f t="shared" si="18"/>
        <v>5</v>
      </c>
      <c r="H89" s="217">
        <f t="shared" si="19"/>
        <v>14</v>
      </c>
      <c r="I89" s="164">
        <f>IF($F$21=G89/100,(H89/(1+$F$21)),(1-(((1+(G89/100))/(1+($F$21)))^(H89)))/(($F$21)-(G89/100)))</f>
        <v>13.333333333333332</v>
      </c>
      <c r="J89" s="164">
        <v>1</v>
      </c>
      <c r="K89" s="280"/>
      <c r="L89" s="281">
        <f>-(D89/F89)*(I89/J89)</f>
        <v>0</v>
      </c>
    </row>
    <row r="90" spans="1:12" ht="26.25" customHeight="1">
      <c r="A90" s="347"/>
      <c r="B90" s="306"/>
      <c r="C90" s="279" t="s">
        <v>141</v>
      </c>
      <c r="D90" s="286">
        <f>'3 Energiekosten '!C33</f>
        <v>0</v>
      </c>
      <c r="E90" s="217">
        <v>1</v>
      </c>
      <c r="F90" s="164">
        <f>(1+($F$21))^E90</f>
        <v>1.05</v>
      </c>
      <c r="G90" s="167">
        <f t="shared" si="18"/>
        <v>5</v>
      </c>
      <c r="H90" s="217">
        <f t="shared" si="19"/>
        <v>14</v>
      </c>
      <c r="I90" s="164">
        <f>IF($F$21=G90/100,(H90/(1+$F$21)),(1-(((1+(G90/100))/(1+($F$21)))^(H90)))/(($F$21)-(G90/100)))</f>
        <v>13.333333333333332</v>
      </c>
      <c r="J90" s="164">
        <v>1</v>
      </c>
      <c r="K90" s="280"/>
      <c r="L90" s="281">
        <f>-(D90/F90)*(I90/J90)</f>
        <v>0</v>
      </c>
    </row>
    <row r="91" spans="1:12" ht="26.25" customHeight="1">
      <c r="A91" s="347"/>
      <c r="B91" s="306"/>
      <c r="C91" s="279" t="s">
        <v>139</v>
      </c>
      <c r="D91" s="286">
        <f>'3 Energiekosten '!C34</f>
        <v>0</v>
      </c>
      <c r="E91" s="217">
        <v>1</v>
      </c>
      <c r="F91" s="164">
        <f t="shared" si="21"/>
        <v>1.05</v>
      </c>
      <c r="G91" s="167">
        <f t="shared" si="18"/>
        <v>5</v>
      </c>
      <c r="H91" s="217">
        <f t="shared" si="19"/>
        <v>14</v>
      </c>
      <c r="I91" s="164">
        <f t="shared" si="22"/>
        <v>13.333333333333332</v>
      </c>
      <c r="J91" s="164">
        <v>1</v>
      </c>
      <c r="K91" s="280"/>
      <c r="L91" s="281">
        <f t="shared" si="20"/>
        <v>0</v>
      </c>
    </row>
    <row r="92" spans="1:12" ht="26.25" customHeight="1" thickBot="1">
      <c r="A92" s="348"/>
      <c r="B92" s="166"/>
      <c r="C92" s="283" t="s">
        <v>140</v>
      </c>
      <c r="D92" s="287">
        <f>'3 Energiekosten '!C35</f>
        <v>0</v>
      </c>
      <c r="E92" s="284">
        <v>1</v>
      </c>
      <c r="F92" s="285">
        <f t="shared" si="21"/>
        <v>1.05</v>
      </c>
      <c r="G92" s="284">
        <f t="shared" si="18"/>
        <v>5</v>
      </c>
      <c r="H92" s="284">
        <f t="shared" si="19"/>
        <v>14</v>
      </c>
      <c r="I92" s="164">
        <f t="shared" si="22"/>
        <v>13.333333333333332</v>
      </c>
      <c r="J92" s="164">
        <v>1</v>
      </c>
      <c r="K92" s="280"/>
      <c r="L92" s="281">
        <f t="shared" si="20"/>
        <v>0</v>
      </c>
    </row>
    <row r="93" spans="1:12" ht="16.5" thickBot="1">
      <c r="A93" s="4"/>
      <c r="B93" s="4"/>
      <c r="C93" s="4"/>
      <c r="D93" s="140"/>
      <c r="E93" s="4"/>
      <c r="F93" s="4"/>
      <c r="G93" s="4"/>
      <c r="H93" s="4"/>
      <c r="I93" s="351" t="s">
        <v>49</v>
      </c>
      <c r="J93" s="352"/>
      <c r="K93" s="141"/>
      <c r="L93" s="163">
        <f>L25+L33+L41+L52+L83</f>
        <v>0</v>
      </c>
    </row>
    <row r="94" ht="28.5" customHeight="1">
      <c r="I94" s="142"/>
    </row>
    <row r="95" spans="7:12" ht="12.75">
      <c r="G95" s="168"/>
      <c r="H95" s="115"/>
      <c r="I95" s="169"/>
      <c r="J95" s="143"/>
      <c r="L95" s="144"/>
    </row>
    <row r="96" spans="7:12" ht="12.75">
      <c r="G96" s="168"/>
      <c r="H96" s="115"/>
      <c r="I96" s="169"/>
      <c r="J96" s="143"/>
      <c r="L96" s="144"/>
    </row>
    <row r="97" spans="7:12" ht="12.75">
      <c r="G97" s="168"/>
      <c r="H97" s="115"/>
      <c r="I97" s="169"/>
      <c r="J97" s="143"/>
      <c r="L97" s="144"/>
    </row>
    <row r="98" ht="12.75">
      <c r="H98" s="115"/>
    </row>
  </sheetData>
  <sheetProtection/>
  <mergeCells count="21">
    <mergeCell ref="I6:L6"/>
    <mergeCell ref="H23:H24"/>
    <mergeCell ref="I23:J23"/>
    <mergeCell ref="F23:F24"/>
    <mergeCell ref="B33:B40"/>
    <mergeCell ref="D23:D24"/>
    <mergeCell ref="G23:G24"/>
    <mergeCell ref="I7:L7"/>
    <mergeCell ref="B25:B32"/>
    <mergeCell ref="B41:B51"/>
    <mergeCell ref="C23:C24"/>
    <mergeCell ref="A52:A92"/>
    <mergeCell ref="C21:D21"/>
    <mergeCell ref="I93:J93"/>
    <mergeCell ref="A20:A24"/>
    <mergeCell ref="C20:D20"/>
    <mergeCell ref="E20:F20"/>
    <mergeCell ref="G20:H20"/>
    <mergeCell ref="E23:E24"/>
    <mergeCell ref="I20:L20"/>
    <mergeCell ref="A25:A51"/>
  </mergeCells>
  <printOptions/>
  <pageMargins left="0.9055118110236221" right="0.03937007874015748" top="0.984251968503937" bottom="0.2755905511811024" header="0.5118110236220472" footer="0.5118110236220472"/>
  <pageSetup fitToHeight="1" fitToWidth="1" horizontalDpi="300" verticalDpi="300" orientation="portrait" paperSize="9" scale="3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N98"/>
  <sheetViews>
    <sheetView tabSelected="1" zoomScale="85" zoomScaleNormal="85" zoomScalePageLayoutView="19" workbookViewId="0" topLeftCell="A10">
      <selection activeCell="D26" sqref="D26"/>
    </sheetView>
  </sheetViews>
  <sheetFormatPr defaultColWidth="11.421875" defaultRowHeight="12.75"/>
  <cols>
    <col min="1" max="1" width="19.00390625" style="1" customWidth="1"/>
    <col min="2" max="2" width="12.00390625" style="1" customWidth="1"/>
    <col min="3" max="3" width="13.28125" style="1" customWidth="1"/>
    <col min="4" max="4" width="15.7109375" style="1" customWidth="1"/>
    <col min="5" max="5" width="11.8515625" style="1" bestFit="1" customWidth="1"/>
    <col min="6" max="6" width="12.140625" style="1" customWidth="1"/>
    <col min="7" max="7" width="13.00390625" style="1" bestFit="1" customWidth="1"/>
    <col min="8" max="8" width="14.57421875" style="1" bestFit="1" customWidth="1"/>
    <col min="9" max="9" width="11.57421875" style="1" bestFit="1" customWidth="1"/>
    <col min="10" max="10" width="13.7109375" style="1" customWidth="1"/>
    <col min="11" max="11" width="5.28125" style="1" customWidth="1"/>
    <col min="12" max="12" width="20.8515625" style="1" customWidth="1"/>
    <col min="13" max="13" width="17.28125" style="1" customWidth="1"/>
    <col min="14" max="16384" width="11.421875" style="1" customWidth="1"/>
  </cols>
  <sheetData>
    <row r="1" ht="12.75"/>
    <row r="2" spans="1:2" ht="20.25">
      <c r="A2" s="6" t="str">
        <f>'1 Invest'!A2</f>
        <v>Erfolgscontracting am [Vertragsobjekt]</v>
      </c>
      <c r="B2" s="6"/>
    </row>
    <row r="3" spans="1:2" ht="20.25">
      <c r="A3" s="6" t="s">
        <v>19</v>
      </c>
      <c r="B3" s="6"/>
    </row>
    <row r="4" spans="1:2" ht="20.25">
      <c r="A4" s="6"/>
      <c r="B4" s="6"/>
    </row>
    <row r="5" spans="1:6" ht="24" thickBot="1">
      <c r="A5" s="7" t="s">
        <v>144</v>
      </c>
      <c r="B5" s="7" t="s">
        <v>145</v>
      </c>
      <c r="F5" s="206"/>
    </row>
    <row r="6" spans="2:12" ht="25.5" customHeight="1" thickTop="1">
      <c r="B6" s="80"/>
      <c r="E6" s="214"/>
      <c r="F6" s="170"/>
      <c r="G6" s="171" t="s">
        <v>74</v>
      </c>
      <c r="H6" s="319"/>
      <c r="I6" s="375" t="s">
        <v>149</v>
      </c>
      <c r="J6" s="376"/>
      <c r="K6" s="376"/>
      <c r="L6" s="377"/>
    </row>
    <row r="7" spans="2:12" ht="25.5" customHeight="1" thickBot="1">
      <c r="B7" s="216" t="s">
        <v>120</v>
      </c>
      <c r="D7" s="215" t="s">
        <v>121</v>
      </c>
      <c r="E7" s="214"/>
      <c r="F7" s="172"/>
      <c r="G7" s="274"/>
      <c r="H7" s="295"/>
      <c r="I7" s="368" t="s">
        <v>147</v>
      </c>
      <c r="J7" s="369"/>
      <c r="K7" s="369"/>
      <c r="L7" s="370"/>
    </row>
    <row r="8" spans="1:5" ht="24" thickTop="1">
      <c r="A8" s="54" t="s">
        <v>50</v>
      </c>
      <c r="B8" s="54"/>
      <c r="E8" s="214"/>
    </row>
    <row r="9" spans="1:2" ht="20.25">
      <c r="A9" s="6"/>
      <c r="B9" s="6"/>
    </row>
    <row r="10" spans="1:12" ht="18">
      <c r="A10" s="8" t="s">
        <v>20</v>
      </c>
      <c r="B10" s="47"/>
      <c r="C10" s="9"/>
      <c r="D10" s="9"/>
      <c r="E10" s="9"/>
      <c r="F10" s="49"/>
      <c r="G10" s="49"/>
      <c r="H10" s="49"/>
      <c r="I10" s="49"/>
      <c r="J10" s="49"/>
      <c r="K10" s="49"/>
      <c r="L10" s="10"/>
    </row>
    <row r="11" spans="1:12" ht="18">
      <c r="A11" s="46"/>
      <c r="B11" s="48"/>
      <c r="C11" s="12"/>
      <c r="D11" s="50"/>
      <c r="E11" s="39"/>
      <c r="F11" s="15"/>
      <c r="G11" s="153"/>
      <c r="H11" s="147"/>
      <c r="I11" s="15"/>
      <c r="J11" s="39"/>
      <c r="K11" s="148"/>
      <c r="L11" s="13"/>
    </row>
    <row r="12" spans="1:12" ht="12.75">
      <c r="A12" s="14" t="s">
        <v>46</v>
      </c>
      <c r="B12" s="15"/>
      <c r="C12" s="314">
        <v>0.02</v>
      </c>
      <c r="D12" s="12"/>
      <c r="E12" s="12"/>
      <c r="F12" s="15"/>
      <c r="G12" s="39"/>
      <c r="H12" s="147"/>
      <c r="I12" s="15"/>
      <c r="J12" s="39"/>
      <c r="K12" s="148"/>
      <c r="L12" s="13"/>
    </row>
    <row r="13" spans="1:12" ht="12.75">
      <c r="A13" s="14" t="s">
        <v>53</v>
      </c>
      <c r="B13" s="15"/>
      <c r="C13" s="314">
        <v>0.05</v>
      </c>
      <c r="D13" s="12"/>
      <c r="E13" s="12"/>
      <c r="F13" s="15"/>
      <c r="G13" s="40"/>
      <c r="H13" s="147"/>
      <c r="I13" s="15"/>
      <c r="J13" s="39"/>
      <c r="K13" s="148"/>
      <c r="L13" s="13"/>
    </row>
    <row r="14" spans="1:12" ht="12.75">
      <c r="A14" s="14" t="s">
        <v>57</v>
      </c>
      <c r="B14" s="12"/>
      <c r="C14" s="315">
        <f>0.4+0.3*(1+C12)+0.3*(1+C12)</f>
        <v>1.012</v>
      </c>
      <c r="D14" s="15" t="s">
        <v>143</v>
      </c>
      <c r="E14" s="12"/>
      <c r="F14" s="15"/>
      <c r="G14" s="40"/>
      <c r="H14" s="147"/>
      <c r="I14" s="15"/>
      <c r="J14" s="39"/>
      <c r="K14" s="148"/>
      <c r="L14" s="13"/>
    </row>
    <row r="15" spans="1:12" ht="12.75">
      <c r="A15" s="14" t="s">
        <v>10</v>
      </c>
      <c r="B15" s="15"/>
      <c r="C15" s="314">
        <v>0.19</v>
      </c>
      <c r="D15" s="15"/>
      <c r="E15" s="12"/>
      <c r="F15" s="15"/>
      <c r="G15" s="39"/>
      <c r="H15" s="147"/>
      <c r="I15" s="15"/>
      <c r="J15" s="39"/>
      <c r="K15" s="148"/>
      <c r="L15" s="13"/>
    </row>
    <row r="16" spans="1:12" ht="12.75">
      <c r="A16" s="14" t="s">
        <v>43</v>
      </c>
      <c r="B16" s="15"/>
      <c r="C16" s="316">
        <v>0.05</v>
      </c>
      <c r="D16" s="12"/>
      <c r="E16" s="12"/>
      <c r="F16" s="79"/>
      <c r="G16" s="153"/>
      <c r="H16" s="147"/>
      <c r="I16" s="79"/>
      <c r="J16" s="154"/>
      <c r="K16" s="148"/>
      <c r="L16" s="13"/>
    </row>
    <row r="17" spans="1:12" ht="12.75">
      <c r="A17" s="45" t="s">
        <v>44</v>
      </c>
      <c r="B17" s="38"/>
      <c r="C17" s="317">
        <v>15</v>
      </c>
      <c r="D17" s="38" t="s">
        <v>45</v>
      </c>
      <c r="E17" s="17"/>
      <c r="F17" s="76"/>
      <c r="G17" s="41"/>
      <c r="H17" s="17"/>
      <c r="I17" s="76"/>
      <c r="J17" s="77"/>
      <c r="K17" s="78"/>
      <c r="L17" s="18"/>
    </row>
    <row r="18" spans="1:12" ht="12.75">
      <c r="A18" s="15"/>
      <c r="B18" s="15"/>
      <c r="C18" s="12"/>
      <c r="D18" s="15"/>
      <c r="E18" s="12"/>
      <c r="F18" s="15"/>
      <c r="G18" s="39"/>
      <c r="H18" s="12"/>
      <c r="I18" s="15"/>
      <c r="J18" s="39"/>
      <c r="K18" s="51"/>
      <c r="L18" s="12"/>
    </row>
    <row r="19" ht="13.5" thickBot="1"/>
    <row r="20" spans="1:13" ht="26.25" customHeight="1" thickBot="1">
      <c r="A20" s="353"/>
      <c r="B20" s="95"/>
      <c r="C20" s="356" t="s">
        <v>21</v>
      </c>
      <c r="D20" s="357"/>
      <c r="E20" s="358" t="s">
        <v>22</v>
      </c>
      <c r="F20" s="359"/>
      <c r="G20" s="358" t="s">
        <v>23</v>
      </c>
      <c r="H20" s="359"/>
      <c r="I20" s="358"/>
      <c r="J20" s="362"/>
      <c r="K20" s="362"/>
      <c r="L20" s="359"/>
      <c r="M20" s="330" t="s">
        <v>154</v>
      </c>
    </row>
    <row r="21" spans="1:12" ht="13.5" thickBot="1">
      <c r="A21" s="354"/>
      <c r="B21" s="96"/>
      <c r="C21" s="349" t="s">
        <v>24</v>
      </c>
      <c r="D21" s="350"/>
      <c r="E21" s="42" t="s">
        <v>25</v>
      </c>
      <c r="F21" s="81">
        <f>C16</f>
        <v>0.05</v>
      </c>
      <c r="G21" s="42" t="s">
        <v>26</v>
      </c>
      <c r="H21" s="90">
        <f>C17</f>
        <v>15</v>
      </c>
      <c r="I21" s="43"/>
      <c r="J21" s="15"/>
      <c r="K21" s="12"/>
      <c r="L21" s="44"/>
    </row>
    <row r="22" spans="1:12" ht="13.5" thickBot="1">
      <c r="A22" s="354"/>
      <c r="B22" s="96"/>
      <c r="C22" s="89">
        <v>1</v>
      </c>
      <c r="D22" s="97">
        <v>2</v>
      </c>
      <c r="E22" s="97">
        <v>3</v>
      </c>
      <c r="F22" s="97">
        <v>4</v>
      </c>
      <c r="G22" s="97">
        <v>5</v>
      </c>
      <c r="H22" s="97">
        <v>6</v>
      </c>
      <c r="I22" s="97">
        <v>7</v>
      </c>
      <c r="J22" s="97">
        <v>8</v>
      </c>
      <c r="K22" s="98"/>
      <c r="L22" s="99">
        <v>9</v>
      </c>
    </row>
    <row r="23" spans="1:12" ht="25.5">
      <c r="A23" s="354"/>
      <c r="B23" s="96"/>
      <c r="C23" s="373" t="s">
        <v>27</v>
      </c>
      <c r="D23" s="367" t="s">
        <v>56</v>
      </c>
      <c r="E23" s="360" t="s">
        <v>28</v>
      </c>
      <c r="F23" s="380" t="s">
        <v>70</v>
      </c>
      <c r="G23" s="367" t="s">
        <v>55</v>
      </c>
      <c r="H23" s="367" t="s">
        <v>54</v>
      </c>
      <c r="I23" s="378" t="s">
        <v>29</v>
      </c>
      <c r="J23" s="379"/>
      <c r="K23" s="100"/>
      <c r="L23" s="101" t="s">
        <v>30</v>
      </c>
    </row>
    <row r="24" spans="1:12" ht="13.5" thickBot="1">
      <c r="A24" s="355"/>
      <c r="B24" s="102"/>
      <c r="C24" s="374"/>
      <c r="D24" s="361"/>
      <c r="E24" s="361"/>
      <c r="F24" s="361"/>
      <c r="G24" s="361"/>
      <c r="H24" s="361"/>
      <c r="I24" s="103" t="s">
        <v>31</v>
      </c>
      <c r="J24" s="104" t="s">
        <v>32</v>
      </c>
      <c r="K24" s="105"/>
      <c r="L24" s="106" t="s">
        <v>48</v>
      </c>
    </row>
    <row r="25" spans="1:12" ht="12.75" customHeight="1">
      <c r="A25" s="346" t="s">
        <v>47</v>
      </c>
      <c r="B25" s="365" t="s">
        <v>123</v>
      </c>
      <c r="C25" s="107" t="s">
        <v>33</v>
      </c>
      <c r="D25" s="108"/>
      <c r="E25" s="93"/>
      <c r="F25" s="93"/>
      <c r="G25" s="93"/>
      <c r="H25" s="93"/>
      <c r="I25" s="93"/>
      <c r="J25" s="93"/>
      <c r="K25" s="109"/>
      <c r="L25" s="110">
        <f>SUM(L26:L32)</f>
        <v>0</v>
      </c>
    </row>
    <row r="26" spans="1:12" ht="12.75">
      <c r="A26" s="363"/>
      <c r="B26" s="366"/>
      <c r="C26" s="111" t="s">
        <v>34</v>
      </c>
      <c r="D26" s="304">
        <f>'1 Invest'!C22</f>
        <v>0</v>
      </c>
      <c r="E26" s="92">
        <v>0</v>
      </c>
      <c r="F26" s="91">
        <f>(1+($F$21))^E26</f>
        <v>1</v>
      </c>
      <c r="G26" s="92">
        <f>$C$12*100</f>
        <v>2</v>
      </c>
      <c r="H26" s="167">
        <f aca="true" t="shared" si="0" ref="H26:H32">$H$21-E26</f>
        <v>15</v>
      </c>
      <c r="I26" s="164">
        <f>IF($F$21=G26/100,($H$21-E26)/(1+$F$21),(1-(((1+(G26/100))/(1+($F$21)))^($H$21-E26)))/(($F$21)-(G26/100)))</f>
        <v>11.753810582893701</v>
      </c>
      <c r="J26" s="164">
        <f>IF($F$21=G26/100,H26/(1+$F$21),(1-(((1+(G26/100))/(1+($F$21)))^(H26)))/(($F$21)-(G26/100)))</f>
        <v>11.753810582893701</v>
      </c>
      <c r="K26" s="112"/>
      <c r="L26" s="94">
        <f aca="true" t="shared" si="1" ref="L26:L31">-(D26/F26)*(I26/J26)</f>
        <v>0</v>
      </c>
    </row>
    <row r="27" spans="1:12" ht="12.75">
      <c r="A27" s="363"/>
      <c r="B27" s="366"/>
      <c r="C27" s="111" t="s">
        <v>35</v>
      </c>
      <c r="D27" s="304">
        <f>'1 Invest'!E22</f>
        <v>0</v>
      </c>
      <c r="E27" s="92">
        <v>0</v>
      </c>
      <c r="F27" s="91">
        <f aca="true" t="shared" si="2" ref="F27:F32">(1+($F$21))^E27</f>
        <v>1</v>
      </c>
      <c r="G27" s="92">
        <f aca="true" t="shared" si="3" ref="G27:G32">$C$12*100</f>
        <v>2</v>
      </c>
      <c r="H27" s="167">
        <f t="shared" si="0"/>
        <v>15</v>
      </c>
      <c r="I27" s="164">
        <f aca="true" t="shared" si="4" ref="I27:I32">IF($F$21=G27/100,($H$21-E27)/(1+$F$21),(1-(((1+(G27/100))/(1+($F$21)))^($H$21-E27)))/(($F$21)-(G27/100)))</f>
        <v>11.753810582893701</v>
      </c>
      <c r="J27" s="164">
        <f aca="true" t="shared" si="5" ref="J27:J32">IF($F$21=G27/100,H27/(1+$F$21),(1-(((1+(G27/100))/(1+($F$21)))^(H27)))/(($F$21)-(G27/100)))</f>
        <v>11.753810582893701</v>
      </c>
      <c r="K27" s="112"/>
      <c r="L27" s="94">
        <f t="shared" si="1"/>
        <v>0</v>
      </c>
    </row>
    <row r="28" spans="1:12" ht="12.75" customHeight="1">
      <c r="A28" s="363"/>
      <c r="B28" s="366"/>
      <c r="C28" s="113" t="s">
        <v>122</v>
      </c>
      <c r="D28" s="304">
        <f>'1 Invest'!G22</f>
        <v>0</v>
      </c>
      <c r="E28" s="92">
        <v>0</v>
      </c>
      <c r="F28" s="91">
        <f t="shared" si="2"/>
        <v>1</v>
      </c>
      <c r="G28" s="92">
        <f t="shared" si="3"/>
        <v>2</v>
      </c>
      <c r="H28" s="167">
        <f t="shared" si="0"/>
        <v>15</v>
      </c>
      <c r="I28" s="164">
        <f t="shared" si="4"/>
        <v>11.753810582893701</v>
      </c>
      <c r="J28" s="164">
        <f t="shared" si="5"/>
        <v>11.753810582893701</v>
      </c>
      <c r="K28" s="112"/>
      <c r="L28" s="94">
        <f t="shared" si="1"/>
        <v>0</v>
      </c>
    </row>
    <row r="29" spans="1:12" ht="12.75">
      <c r="A29" s="363"/>
      <c r="B29" s="366"/>
      <c r="C29" s="113" t="s">
        <v>36</v>
      </c>
      <c r="D29" s="304">
        <f>'1 Invest'!I22</f>
        <v>0</v>
      </c>
      <c r="E29" s="92">
        <v>0</v>
      </c>
      <c r="F29" s="91">
        <f t="shared" si="2"/>
        <v>1</v>
      </c>
      <c r="G29" s="92">
        <f t="shared" si="3"/>
        <v>2</v>
      </c>
      <c r="H29" s="167">
        <f t="shared" si="0"/>
        <v>15</v>
      </c>
      <c r="I29" s="164">
        <f t="shared" si="4"/>
        <v>11.753810582893701</v>
      </c>
      <c r="J29" s="164">
        <f t="shared" si="5"/>
        <v>11.753810582893701</v>
      </c>
      <c r="K29" s="112"/>
      <c r="L29" s="94">
        <f t="shared" si="1"/>
        <v>0</v>
      </c>
    </row>
    <row r="30" spans="1:12" ht="12.75">
      <c r="A30" s="363"/>
      <c r="B30" s="366"/>
      <c r="C30" s="111" t="s">
        <v>37</v>
      </c>
      <c r="D30" s="304">
        <f>'1 Invest'!K22</f>
        <v>0</v>
      </c>
      <c r="E30" s="92">
        <v>0</v>
      </c>
      <c r="F30" s="91">
        <f t="shared" si="2"/>
        <v>1</v>
      </c>
      <c r="G30" s="92">
        <f t="shared" si="3"/>
        <v>2</v>
      </c>
      <c r="H30" s="167">
        <f t="shared" si="0"/>
        <v>15</v>
      </c>
      <c r="I30" s="164">
        <f t="shared" si="4"/>
        <v>11.753810582893701</v>
      </c>
      <c r="J30" s="164">
        <f t="shared" si="5"/>
        <v>11.753810582893701</v>
      </c>
      <c r="K30" s="112"/>
      <c r="L30" s="94">
        <f t="shared" si="1"/>
        <v>0</v>
      </c>
    </row>
    <row r="31" spans="1:12" ht="12.75">
      <c r="A31" s="363"/>
      <c r="B31" s="366"/>
      <c r="C31" s="111" t="s">
        <v>38</v>
      </c>
      <c r="D31" s="304">
        <f>'1 Invest'!M22</f>
        <v>0</v>
      </c>
      <c r="E31" s="92">
        <v>0</v>
      </c>
      <c r="F31" s="91">
        <f t="shared" si="2"/>
        <v>1</v>
      </c>
      <c r="G31" s="92">
        <f t="shared" si="3"/>
        <v>2</v>
      </c>
      <c r="H31" s="167">
        <f t="shared" si="0"/>
        <v>15</v>
      </c>
      <c r="I31" s="164">
        <f t="shared" si="4"/>
        <v>11.753810582893701</v>
      </c>
      <c r="J31" s="164">
        <f t="shared" si="5"/>
        <v>11.753810582893701</v>
      </c>
      <c r="K31" s="112"/>
      <c r="L31" s="94">
        <f t="shared" si="1"/>
        <v>0</v>
      </c>
    </row>
    <row r="32" spans="1:13" ht="13.5" thickBot="1">
      <c r="A32" s="363"/>
      <c r="B32" s="366"/>
      <c r="C32" s="114" t="s">
        <v>42</v>
      </c>
      <c r="D32" s="304">
        <f>'1 Invest'!O22</f>
        <v>0</v>
      </c>
      <c r="E32" s="155">
        <v>0</v>
      </c>
      <c r="F32" s="156">
        <f t="shared" si="2"/>
        <v>1</v>
      </c>
      <c r="G32" s="92">
        <f t="shared" si="3"/>
        <v>2</v>
      </c>
      <c r="H32" s="167">
        <f t="shared" si="0"/>
        <v>15</v>
      </c>
      <c r="I32" s="164">
        <f t="shared" si="4"/>
        <v>11.753810582893701</v>
      </c>
      <c r="J32" s="164">
        <f t="shared" si="5"/>
        <v>11.753810582893701</v>
      </c>
      <c r="K32" s="157"/>
      <c r="L32" s="158">
        <f>-(D32)</f>
        <v>0</v>
      </c>
      <c r="M32" s="115"/>
    </row>
    <row r="33" spans="1:12" ht="12.75" customHeight="1">
      <c r="A33" s="363"/>
      <c r="B33" s="365" t="s">
        <v>124</v>
      </c>
      <c r="C33" s="116" t="s">
        <v>33</v>
      </c>
      <c r="D33" s="305"/>
      <c r="E33" s="109"/>
      <c r="F33" s="117"/>
      <c r="G33" s="118"/>
      <c r="H33" s="109"/>
      <c r="I33" s="165"/>
      <c r="J33" s="165"/>
      <c r="K33" s="109"/>
      <c r="L33" s="110">
        <f>SUM(L34:L40)</f>
        <v>0</v>
      </c>
    </row>
    <row r="34" spans="1:12" ht="12.75">
      <c r="A34" s="363"/>
      <c r="B34" s="366"/>
      <c r="C34" s="111" t="s">
        <v>34</v>
      </c>
      <c r="D34" s="304">
        <f>'1 Invest'!C23</f>
        <v>0</v>
      </c>
      <c r="E34" s="92">
        <v>0</v>
      </c>
      <c r="F34" s="91">
        <f aca="true" t="shared" si="6" ref="F34:F39">(1+($F$21))^E34</f>
        <v>1</v>
      </c>
      <c r="G34" s="92">
        <f>$C$12*100</f>
        <v>2</v>
      </c>
      <c r="H34" s="167">
        <f aca="true" t="shared" si="7" ref="H34:H40">$H$21-E34</f>
        <v>15</v>
      </c>
      <c r="I34" s="164">
        <f>IF($F$21=G34/100,($H$21-E34)/(1+$F$21),(1-(((1+(G34/100))/(1+($F$21)))^($H$21-E34)))/(($F$21)-(G34/100)))</f>
        <v>11.753810582893701</v>
      </c>
      <c r="J34" s="164">
        <f>IF($F$21=G34/100,H34/(1+$F$21),(1-(((1+(G34/100))/(1+($F$21)))^(H34)))/(($F$21)-(G34/100)))</f>
        <v>11.753810582893701</v>
      </c>
      <c r="K34" s="112"/>
      <c r="L34" s="94">
        <f aca="true" t="shared" si="8" ref="L34:L39">-(D34/F34)*(I34/J34)</f>
        <v>0</v>
      </c>
    </row>
    <row r="35" spans="1:12" ht="12.75">
      <c r="A35" s="363"/>
      <c r="B35" s="366"/>
      <c r="C35" s="111" t="s">
        <v>35</v>
      </c>
      <c r="D35" s="304">
        <f>'1 Invest'!E23</f>
        <v>0</v>
      </c>
      <c r="E35" s="92">
        <v>0</v>
      </c>
      <c r="F35" s="91">
        <f t="shared" si="6"/>
        <v>1</v>
      </c>
      <c r="G35" s="92">
        <f aca="true" t="shared" si="9" ref="G35:G40">$C$12*100</f>
        <v>2</v>
      </c>
      <c r="H35" s="167">
        <f t="shared" si="7"/>
        <v>15</v>
      </c>
      <c r="I35" s="164">
        <f aca="true" t="shared" si="10" ref="I35:I40">IF($F$21=G35/100,($H$21-E35)/(1+$F$21),(1-(((1+(G35/100))/(1+($F$21)))^($H$21-E35)))/(($F$21)-(G35/100)))</f>
        <v>11.753810582893701</v>
      </c>
      <c r="J35" s="164">
        <f aca="true" t="shared" si="11" ref="J35:J40">IF($F$21=G35/100,H35/(1+$F$21),(1-(((1+(G35/100))/(1+($F$21)))^(H35)))/(($F$21)-(G35/100)))</f>
        <v>11.753810582893701</v>
      </c>
      <c r="K35" s="112"/>
      <c r="L35" s="94">
        <f t="shared" si="8"/>
        <v>0</v>
      </c>
    </row>
    <row r="36" spans="1:12" ht="12.75">
      <c r="A36" s="363"/>
      <c r="B36" s="366"/>
      <c r="C36" s="113" t="s">
        <v>122</v>
      </c>
      <c r="D36" s="304">
        <f>'1 Invest'!G23</f>
        <v>0</v>
      </c>
      <c r="E36" s="92">
        <v>0</v>
      </c>
      <c r="F36" s="91">
        <f t="shared" si="6"/>
        <v>1</v>
      </c>
      <c r="G36" s="92">
        <f t="shared" si="9"/>
        <v>2</v>
      </c>
      <c r="H36" s="167">
        <f t="shared" si="7"/>
        <v>15</v>
      </c>
      <c r="I36" s="164">
        <f t="shared" si="10"/>
        <v>11.753810582893701</v>
      </c>
      <c r="J36" s="164">
        <f t="shared" si="11"/>
        <v>11.753810582893701</v>
      </c>
      <c r="K36" s="112"/>
      <c r="L36" s="94">
        <f t="shared" si="8"/>
        <v>0</v>
      </c>
    </row>
    <row r="37" spans="1:12" ht="12.75">
      <c r="A37" s="363"/>
      <c r="B37" s="366"/>
      <c r="C37" s="113" t="s">
        <v>36</v>
      </c>
      <c r="D37" s="304">
        <f>'1 Invest'!I23</f>
        <v>0</v>
      </c>
      <c r="E37" s="92">
        <v>0</v>
      </c>
      <c r="F37" s="91">
        <f t="shared" si="6"/>
        <v>1</v>
      </c>
      <c r="G37" s="92">
        <f t="shared" si="9"/>
        <v>2</v>
      </c>
      <c r="H37" s="167">
        <f t="shared" si="7"/>
        <v>15</v>
      </c>
      <c r="I37" s="164">
        <f t="shared" si="10"/>
        <v>11.753810582893701</v>
      </c>
      <c r="J37" s="164">
        <f t="shared" si="11"/>
        <v>11.753810582893701</v>
      </c>
      <c r="K37" s="112"/>
      <c r="L37" s="94">
        <f t="shared" si="8"/>
        <v>0</v>
      </c>
    </row>
    <row r="38" spans="1:12" ht="12.75">
      <c r="A38" s="363"/>
      <c r="B38" s="366"/>
      <c r="C38" s="111" t="s">
        <v>37</v>
      </c>
      <c r="D38" s="304">
        <f>'1 Invest'!K23</f>
        <v>0</v>
      </c>
      <c r="E38" s="92">
        <v>0</v>
      </c>
      <c r="F38" s="91">
        <f t="shared" si="6"/>
        <v>1</v>
      </c>
      <c r="G38" s="92">
        <f t="shared" si="9"/>
        <v>2</v>
      </c>
      <c r="H38" s="167">
        <f t="shared" si="7"/>
        <v>15</v>
      </c>
      <c r="I38" s="164">
        <f t="shared" si="10"/>
        <v>11.753810582893701</v>
      </c>
      <c r="J38" s="164">
        <f t="shared" si="11"/>
        <v>11.753810582893701</v>
      </c>
      <c r="K38" s="112"/>
      <c r="L38" s="94">
        <f t="shared" si="8"/>
        <v>0</v>
      </c>
    </row>
    <row r="39" spans="1:12" ht="12.75">
      <c r="A39" s="363"/>
      <c r="B39" s="366"/>
      <c r="C39" s="111" t="s">
        <v>38</v>
      </c>
      <c r="D39" s="304">
        <f>'1 Invest'!M23</f>
        <v>0</v>
      </c>
      <c r="E39" s="92">
        <v>0</v>
      </c>
      <c r="F39" s="91">
        <f t="shared" si="6"/>
        <v>1</v>
      </c>
      <c r="G39" s="92">
        <f t="shared" si="9"/>
        <v>2</v>
      </c>
      <c r="H39" s="167">
        <f t="shared" si="7"/>
        <v>15</v>
      </c>
      <c r="I39" s="164">
        <f t="shared" si="10"/>
        <v>11.753810582893701</v>
      </c>
      <c r="J39" s="164">
        <f t="shared" si="11"/>
        <v>11.753810582893701</v>
      </c>
      <c r="K39" s="112"/>
      <c r="L39" s="94">
        <f t="shared" si="8"/>
        <v>0</v>
      </c>
    </row>
    <row r="40" spans="1:13" ht="13.5" thickBot="1">
      <c r="A40" s="363"/>
      <c r="B40" s="366"/>
      <c r="C40" s="114" t="s">
        <v>42</v>
      </c>
      <c r="D40" s="304">
        <f>'1 Invest'!O23</f>
        <v>0</v>
      </c>
      <c r="E40" s="155">
        <v>0</v>
      </c>
      <c r="F40" s="156">
        <v>1</v>
      </c>
      <c r="G40" s="92">
        <f t="shared" si="9"/>
        <v>2</v>
      </c>
      <c r="H40" s="167">
        <f t="shared" si="7"/>
        <v>15</v>
      </c>
      <c r="I40" s="164">
        <f t="shared" si="10"/>
        <v>11.753810582893701</v>
      </c>
      <c r="J40" s="164">
        <f t="shared" si="11"/>
        <v>11.753810582893701</v>
      </c>
      <c r="K40" s="157"/>
      <c r="L40" s="158">
        <f>-(D40)</f>
        <v>0</v>
      </c>
      <c r="M40" s="115"/>
    </row>
    <row r="41" spans="1:12" ht="12" customHeight="1">
      <c r="A41" s="363"/>
      <c r="B41" s="365" t="s">
        <v>125</v>
      </c>
      <c r="C41" s="116" t="s">
        <v>33</v>
      </c>
      <c r="D41" s="305"/>
      <c r="E41" s="109"/>
      <c r="F41" s="109"/>
      <c r="G41" s="118"/>
      <c r="H41" s="109"/>
      <c r="I41" s="165"/>
      <c r="J41" s="165"/>
      <c r="K41" s="109"/>
      <c r="L41" s="110">
        <f>SUM(L42:L48)</f>
        <v>0</v>
      </c>
    </row>
    <row r="42" spans="1:12" ht="12.75">
      <c r="A42" s="363"/>
      <c r="B42" s="371"/>
      <c r="C42" s="111" t="s">
        <v>34</v>
      </c>
      <c r="D42" s="304">
        <f>'1 Invest'!C24</f>
        <v>0</v>
      </c>
      <c r="E42" s="92">
        <v>0</v>
      </c>
      <c r="F42" s="91">
        <f aca="true" t="shared" si="12" ref="F42:F47">(1+($F$21))^E42</f>
        <v>1</v>
      </c>
      <c r="G42" s="92">
        <f>$C$12*100</f>
        <v>2</v>
      </c>
      <c r="H42" s="167">
        <f aca="true" t="shared" si="13" ref="H42:H48">$H$21-E42</f>
        <v>15</v>
      </c>
      <c r="I42" s="164">
        <f>IF($F$21=G42/100,($H$21-E42)/(1+$F$21),(1-(((1+(G42/100))/(1+($F$21)))^($H$21-E42)))/(($F$21)-(G42/100)))</f>
        <v>11.753810582893701</v>
      </c>
      <c r="J42" s="164">
        <f>IF($F$21=G42/100,H42/(1+$F$21),(1-(((1+(G42/100))/(1+($F$21)))^(H42)))/(($F$21)-(G42/100)))</f>
        <v>11.753810582893701</v>
      </c>
      <c r="K42" s="112"/>
      <c r="L42" s="94">
        <f aca="true" t="shared" si="14" ref="L42:L47">-(D42/F42)*(I42/J42)</f>
        <v>0</v>
      </c>
    </row>
    <row r="43" spans="1:12" ht="12.75">
      <c r="A43" s="363"/>
      <c r="B43" s="371"/>
      <c r="C43" s="111" t="s">
        <v>35</v>
      </c>
      <c r="D43" s="304">
        <f>'1 Invest'!E24</f>
        <v>0</v>
      </c>
      <c r="E43" s="92">
        <v>0</v>
      </c>
      <c r="F43" s="91">
        <f t="shared" si="12"/>
        <v>1</v>
      </c>
      <c r="G43" s="92">
        <f aca="true" t="shared" si="15" ref="G43:G48">$C$12*100</f>
        <v>2</v>
      </c>
      <c r="H43" s="167">
        <f t="shared" si="13"/>
        <v>15</v>
      </c>
      <c r="I43" s="164">
        <f aca="true" t="shared" si="16" ref="I43:I48">IF($F$21=G43/100,($H$21-E43)/(1+$F$21),(1-(((1+(G43/100))/(1+($F$21)))^($H$21-E43)))/(($F$21)-(G43/100)))</f>
        <v>11.753810582893701</v>
      </c>
      <c r="J43" s="164">
        <f aca="true" t="shared" si="17" ref="J43:J48">IF($F$21=G43/100,H43/(1+$F$21),(1-(((1+(G43/100))/(1+($F$21)))^(H43)))/(($F$21)-(G43/100)))</f>
        <v>11.753810582893701</v>
      </c>
      <c r="K43" s="112"/>
      <c r="L43" s="94">
        <f t="shared" si="14"/>
        <v>0</v>
      </c>
    </row>
    <row r="44" spans="1:12" ht="12.75">
      <c r="A44" s="363"/>
      <c r="B44" s="371"/>
      <c r="C44" s="113" t="s">
        <v>122</v>
      </c>
      <c r="D44" s="304">
        <f>'1 Invest'!G24</f>
        <v>0</v>
      </c>
      <c r="E44" s="92">
        <v>0</v>
      </c>
      <c r="F44" s="91">
        <f t="shared" si="12"/>
        <v>1</v>
      </c>
      <c r="G44" s="92">
        <f t="shared" si="15"/>
        <v>2</v>
      </c>
      <c r="H44" s="167">
        <f t="shared" si="13"/>
        <v>15</v>
      </c>
      <c r="I44" s="164">
        <f t="shared" si="16"/>
        <v>11.753810582893701</v>
      </c>
      <c r="J44" s="164">
        <f t="shared" si="17"/>
        <v>11.753810582893701</v>
      </c>
      <c r="K44" s="112"/>
      <c r="L44" s="94">
        <f t="shared" si="14"/>
        <v>0</v>
      </c>
    </row>
    <row r="45" spans="1:12" ht="12.75">
      <c r="A45" s="363"/>
      <c r="B45" s="371"/>
      <c r="C45" s="113" t="s">
        <v>36</v>
      </c>
      <c r="D45" s="304">
        <f>'1 Invest'!I24</f>
        <v>0</v>
      </c>
      <c r="E45" s="92">
        <v>0</v>
      </c>
      <c r="F45" s="91">
        <f t="shared" si="12"/>
        <v>1</v>
      </c>
      <c r="G45" s="92">
        <f t="shared" si="15"/>
        <v>2</v>
      </c>
      <c r="H45" s="167">
        <f t="shared" si="13"/>
        <v>15</v>
      </c>
      <c r="I45" s="164">
        <f t="shared" si="16"/>
        <v>11.753810582893701</v>
      </c>
      <c r="J45" s="164">
        <f t="shared" si="17"/>
        <v>11.753810582893701</v>
      </c>
      <c r="K45" s="112"/>
      <c r="L45" s="94">
        <f t="shared" si="14"/>
        <v>0</v>
      </c>
    </row>
    <row r="46" spans="1:12" ht="12.75">
      <c r="A46" s="363"/>
      <c r="B46" s="371"/>
      <c r="C46" s="111" t="s">
        <v>37</v>
      </c>
      <c r="D46" s="304">
        <f>'1 Invest'!K24</f>
        <v>0</v>
      </c>
      <c r="E46" s="92">
        <v>0</v>
      </c>
      <c r="F46" s="91">
        <f t="shared" si="12"/>
        <v>1</v>
      </c>
      <c r="G46" s="92">
        <f t="shared" si="15"/>
        <v>2</v>
      </c>
      <c r="H46" s="167">
        <f t="shared" si="13"/>
        <v>15</v>
      </c>
      <c r="I46" s="164">
        <f t="shared" si="16"/>
        <v>11.753810582893701</v>
      </c>
      <c r="J46" s="164">
        <f t="shared" si="17"/>
        <v>11.753810582893701</v>
      </c>
      <c r="K46" s="112"/>
      <c r="L46" s="94">
        <f t="shared" si="14"/>
        <v>0</v>
      </c>
    </row>
    <row r="47" spans="1:12" ht="12.75">
      <c r="A47" s="363"/>
      <c r="B47" s="371"/>
      <c r="C47" s="111" t="s">
        <v>38</v>
      </c>
      <c r="D47" s="304">
        <f>'1 Invest'!M24</f>
        <v>0</v>
      </c>
      <c r="E47" s="92">
        <v>0</v>
      </c>
      <c r="F47" s="91">
        <f t="shared" si="12"/>
        <v>1</v>
      </c>
      <c r="G47" s="92">
        <f t="shared" si="15"/>
        <v>2</v>
      </c>
      <c r="H47" s="167">
        <f t="shared" si="13"/>
        <v>15</v>
      </c>
      <c r="I47" s="164">
        <f t="shared" si="16"/>
        <v>11.753810582893701</v>
      </c>
      <c r="J47" s="164">
        <f t="shared" si="17"/>
        <v>11.753810582893701</v>
      </c>
      <c r="K47" s="112"/>
      <c r="L47" s="94">
        <f t="shared" si="14"/>
        <v>0</v>
      </c>
    </row>
    <row r="48" spans="1:13" ht="12.75">
      <c r="A48" s="363"/>
      <c r="B48" s="371"/>
      <c r="C48" s="119" t="s">
        <v>42</v>
      </c>
      <c r="D48" s="304">
        <f>'1 Invest'!O24</f>
        <v>0</v>
      </c>
      <c r="E48" s="155">
        <v>0</v>
      </c>
      <c r="F48" s="156">
        <v>1</v>
      </c>
      <c r="G48" s="92">
        <f t="shared" si="15"/>
        <v>2</v>
      </c>
      <c r="H48" s="167">
        <f t="shared" si="13"/>
        <v>15</v>
      </c>
      <c r="I48" s="164">
        <f t="shared" si="16"/>
        <v>11.753810582893701</v>
      </c>
      <c r="J48" s="164">
        <f t="shared" si="17"/>
        <v>11.753810582893701</v>
      </c>
      <c r="K48" s="157"/>
      <c r="L48" s="158">
        <f>-(D48)</f>
        <v>0</v>
      </c>
      <c r="M48" s="115"/>
    </row>
    <row r="49" spans="1:13" ht="12.75">
      <c r="A49" s="363"/>
      <c r="B49" s="371"/>
      <c r="C49" s="114"/>
      <c r="D49" s="328"/>
      <c r="E49" s="321"/>
      <c r="F49" s="322"/>
      <c r="G49" s="323"/>
      <c r="H49" s="324"/>
      <c r="I49" s="325"/>
      <c r="J49" s="325"/>
      <c r="K49" s="326"/>
      <c r="L49" s="327"/>
      <c r="M49" s="115"/>
    </row>
    <row r="50" spans="1:13" ht="51">
      <c r="A50" s="363"/>
      <c r="B50" s="371"/>
      <c r="C50" s="329" t="s">
        <v>146</v>
      </c>
      <c r="D50" s="320">
        <f>SUM(D26:D48)</f>
        <v>0</v>
      </c>
      <c r="E50" s="321"/>
      <c r="F50" s="322"/>
      <c r="G50" s="323"/>
      <c r="H50" s="324"/>
      <c r="I50" s="325"/>
      <c r="J50" s="325"/>
      <c r="K50" s="326"/>
      <c r="L50" s="327"/>
      <c r="M50" s="115"/>
    </row>
    <row r="51" spans="1:13" ht="13.5" thickBot="1">
      <c r="A51" s="364"/>
      <c r="B51" s="372"/>
      <c r="C51" s="120"/>
      <c r="D51" s="308"/>
      <c r="E51" s="159"/>
      <c r="F51" s="160"/>
      <c r="G51" s="309"/>
      <c r="H51" s="284"/>
      <c r="I51" s="285"/>
      <c r="J51" s="285"/>
      <c r="K51" s="161"/>
      <c r="L51" s="162"/>
      <c r="M51" s="115"/>
    </row>
    <row r="52" spans="1:14" s="124" customFormat="1" ht="12.75" customHeight="1">
      <c r="A52" s="346" t="s">
        <v>148</v>
      </c>
      <c r="B52" s="306"/>
      <c r="C52" s="310" t="s">
        <v>127</v>
      </c>
      <c r="D52" s="311"/>
      <c r="E52" s="301"/>
      <c r="F52" s="301"/>
      <c r="G52" s="312"/>
      <c r="H52" s="301"/>
      <c r="I52" s="301"/>
      <c r="J52" s="301"/>
      <c r="K52" s="301"/>
      <c r="L52" s="313">
        <f>SUM(L53:L56)</f>
        <v>0</v>
      </c>
      <c r="M52" s="257"/>
      <c r="N52" s="257"/>
    </row>
    <row r="53" spans="1:14" s="124" customFormat="1" ht="25.5">
      <c r="A53" s="347"/>
      <c r="B53" s="306"/>
      <c r="C53" s="299" t="s">
        <v>128</v>
      </c>
      <c r="D53" s="303"/>
      <c r="E53" s="297">
        <v>1</v>
      </c>
      <c r="F53" s="300">
        <f>(1+($F$21))^E53</f>
        <v>1.05</v>
      </c>
      <c r="G53" s="300">
        <f>$C$14</f>
        <v>1.012</v>
      </c>
      <c r="H53" s="298">
        <f>$H$21-E53</f>
        <v>14</v>
      </c>
      <c r="I53" s="300">
        <f>IF($F$21=G53/100,(H53/(1+$F$21)),(1-(((1+(G53/100))/(1+($F$21)))^(H53)))/(($F$21)-(G53/100)))</f>
        <v>10.493254205123272</v>
      </c>
      <c r="J53" s="300">
        <v>1</v>
      </c>
      <c r="K53" s="301"/>
      <c r="L53" s="302">
        <f>-(D53/F53)*(I53/J53)</f>
        <v>0</v>
      </c>
      <c r="M53" s="258"/>
      <c r="N53" s="257"/>
    </row>
    <row r="54" spans="1:14" s="124" customFormat="1" ht="25.5">
      <c r="A54" s="347"/>
      <c r="B54" s="306"/>
      <c r="C54" s="299" t="s">
        <v>130</v>
      </c>
      <c r="D54" s="303"/>
      <c r="E54" s="297">
        <v>1</v>
      </c>
      <c r="F54" s="300">
        <f>(1+($F$21))^E54</f>
        <v>1.05</v>
      </c>
      <c r="G54" s="300">
        <f>$C$14</f>
        <v>1.012</v>
      </c>
      <c r="H54" s="298">
        <f>$H$21-E54</f>
        <v>14</v>
      </c>
      <c r="I54" s="300">
        <f>IF($F$21=G54/100,(H54/(1+$F$21)),(1-(((1+(G54/100))/(1+($F$21)))^(H54)))/(($F$21)-(G54/100)))</f>
        <v>10.493254205123272</v>
      </c>
      <c r="J54" s="300">
        <v>1</v>
      </c>
      <c r="K54" s="301"/>
      <c r="L54" s="302">
        <f>-(D54/F54)*(I54/J54)</f>
        <v>0</v>
      </c>
      <c r="M54" s="258"/>
      <c r="N54" s="259"/>
    </row>
    <row r="55" spans="1:14" s="124" customFormat="1" ht="25.5">
      <c r="A55" s="347"/>
      <c r="B55" s="306"/>
      <c r="C55" s="299" t="s">
        <v>129</v>
      </c>
      <c r="D55" s="303"/>
      <c r="E55" s="297">
        <v>1</v>
      </c>
      <c r="F55" s="300">
        <f>(1+($F$21))^E55</f>
        <v>1.05</v>
      </c>
      <c r="G55" s="300">
        <f>$C$14</f>
        <v>1.012</v>
      </c>
      <c r="H55" s="298">
        <f>$H$21-E55</f>
        <v>14</v>
      </c>
      <c r="I55" s="300">
        <f>IF($F$21=G55/100,(H55/(1+$F$21)),(1-(((1+(G55/100))/(1+($F$21)))^(H55)))/(($F$21)-(G55/100)))</f>
        <v>10.493254205123272</v>
      </c>
      <c r="J55" s="300">
        <v>1</v>
      </c>
      <c r="K55" s="301"/>
      <c r="L55" s="302">
        <f>-(D55/F55)*(I55/J55)</f>
        <v>0</v>
      </c>
      <c r="M55" s="258"/>
      <c r="N55" s="259"/>
    </row>
    <row r="56" spans="1:14" s="124" customFormat="1" ht="25.5">
      <c r="A56" s="347"/>
      <c r="B56" s="306"/>
      <c r="C56" s="299" t="s">
        <v>131</v>
      </c>
      <c r="D56" s="303"/>
      <c r="E56" s="297">
        <v>1</v>
      </c>
      <c r="F56" s="300">
        <f>(1+($F$21))^E56</f>
        <v>1.05</v>
      </c>
      <c r="G56" s="300">
        <f>$C$14</f>
        <v>1.012</v>
      </c>
      <c r="H56" s="298">
        <f>$H$21-E56</f>
        <v>14</v>
      </c>
      <c r="I56" s="300">
        <f>IF($F$21=G56/100,(H56/(1+$F$21)),(1-(((1+(G56/100))/(1+($F$21)))^(H56)))/(($F$21)-(G56/100)))</f>
        <v>10.493254205123272</v>
      </c>
      <c r="J56" s="300">
        <v>1</v>
      </c>
      <c r="K56" s="301"/>
      <c r="L56" s="302">
        <f>-(D56/F56)*(I56/J56)</f>
        <v>0</v>
      </c>
      <c r="M56" s="258"/>
      <c r="N56" s="259"/>
    </row>
    <row r="57" spans="1:12" s="124" customFormat="1" ht="12.75">
      <c r="A57" s="347"/>
      <c r="B57" s="306"/>
      <c r="C57" s="296" t="s">
        <v>132</v>
      </c>
      <c r="D57" s="303"/>
      <c r="E57" s="297"/>
      <c r="F57" s="300"/>
      <c r="G57" s="298"/>
      <c r="H57" s="298"/>
      <c r="I57" s="300"/>
      <c r="J57" s="300"/>
      <c r="K57" s="301"/>
      <c r="L57" s="302"/>
    </row>
    <row r="58" spans="1:12" s="124" customFormat="1" ht="12.75">
      <c r="A58" s="347"/>
      <c r="B58" s="306"/>
      <c r="C58" s="293"/>
      <c r="D58" s="294"/>
      <c r="E58" s="291"/>
      <c r="F58" s="164"/>
      <c r="G58" s="167"/>
      <c r="H58" s="167"/>
      <c r="I58" s="164"/>
      <c r="J58" s="164"/>
      <c r="K58" s="280"/>
      <c r="L58" s="292"/>
    </row>
    <row r="59" spans="1:12" s="124" customFormat="1" ht="12.75">
      <c r="A59" s="347"/>
      <c r="B59" s="306"/>
      <c r="C59" s="121" t="s">
        <v>151</v>
      </c>
      <c r="D59" s="145"/>
      <c r="E59" s="122"/>
      <c r="F59" s="122"/>
      <c r="G59" s="123"/>
      <c r="H59" s="122"/>
      <c r="I59" s="122"/>
      <c r="J59" s="122"/>
      <c r="K59" s="122"/>
      <c r="L59" s="146">
        <f>SUM(L60:L60)</f>
        <v>0</v>
      </c>
    </row>
    <row r="60" spans="1:13" s="124" customFormat="1" ht="12.75">
      <c r="A60" s="347"/>
      <c r="B60" s="306"/>
      <c r="C60" s="125" t="s">
        <v>153</v>
      </c>
      <c r="D60" s="286">
        <f>D50*0.03</f>
        <v>0</v>
      </c>
      <c r="E60" s="126">
        <v>1</v>
      </c>
      <c r="F60" s="127">
        <f>(1+($F$21))^E60</f>
        <v>1.05</v>
      </c>
      <c r="G60" s="128">
        <f>$C$11*100</f>
        <v>0</v>
      </c>
      <c r="H60" s="128">
        <f>$H$21-E60</f>
        <v>14</v>
      </c>
      <c r="I60" s="127">
        <f>IF($F$28=G60/100,(H60/(1+$F$28)),(1-(((1+(G60/100))/(1+($F$28)))^(H60)))/(($F$28)-(G60/100)))</f>
        <v>0.99993896484375</v>
      </c>
      <c r="J60" s="127">
        <v>1</v>
      </c>
      <c r="K60" s="126"/>
      <c r="L60" s="129">
        <f>-(D60/F60)*(I60/J60)</f>
        <v>0</v>
      </c>
      <c r="M60" s="130" t="s">
        <v>152</v>
      </c>
    </row>
    <row r="61" spans="1:12" s="124" customFormat="1" ht="6.75" customHeight="1">
      <c r="A61" s="347"/>
      <c r="B61" s="306"/>
      <c r="C61" s="125"/>
      <c r="D61" s="145"/>
      <c r="E61" s="135"/>
      <c r="F61" s="127"/>
      <c r="G61" s="128"/>
      <c r="H61" s="128"/>
      <c r="I61" s="127"/>
      <c r="J61" s="127"/>
      <c r="K61" s="122"/>
      <c r="L61" s="129"/>
    </row>
    <row r="62" spans="1:12" s="124" customFormat="1" ht="12.75">
      <c r="A62" s="347"/>
      <c r="B62" s="306"/>
      <c r="C62" s="133" t="s">
        <v>64</v>
      </c>
      <c r="D62" s="132"/>
      <c r="E62" s="135"/>
      <c r="F62" s="127"/>
      <c r="G62" s="128"/>
      <c r="H62" s="128"/>
      <c r="I62" s="127"/>
      <c r="J62" s="127"/>
      <c r="K62" s="122"/>
      <c r="L62" s="134">
        <f>SUM(L63:L63)</f>
        <v>0</v>
      </c>
    </row>
    <row r="63" spans="1:13" s="131" customFormat="1" ht="12.75">
      <c r="A63" s="347"/>
      <c r="B63" s="306"/>
      <c r="C63" s="125" t="s">
        <v>65</v>
      </c>
      <c r="D63" s="286">
        <f>0.0002*D50</f>
        <v>0</v>
      </c>
      <c r="E63" s="135">
        <v>1</v>
      </c>
      <c r="F63" s="127">
        <f>(1+($F$21))^E63</f>
        <v>1.05</v>
      </c>
      <c r="G63" s="128">
        <f>$C$12*100</f>
        <v>2</v>
      </c>
      <c r="H63" s="128">
        <f>$H$21-E63</f>
        <v>14</v>
      </c>
      <c r="I63" s="127">
        <f>IF($F$21=G63/100,(H63/(1+$F$21)),(1-(((1+(G63/100))/(1+($F$21)))^(H63)))/(($F$21)-(G63/100)))</f>
        <v>11.119118737292535</v>
      </c>
      <c r="J63" s="127">
        <v>1</v>
      </c>
      <c r="K63" s="136"/>
      <c r="L63" s="129">
        <f>-(D63/F63)*(I63/J63)</f>
        <v>0</v>
      </c>
      <c r="M63" s="130" t="s">
        <v>71</v>
      </c>
    </row>
    <row r="64" spans="1:12" s="124" customFormat="1" ht="12.75">
      <c r="A64" s="347"/>
      <c r="B64" s="306"/>
      <c r="C64" s="125"/>
      <c r="D64" s="132"/>
      <c r="E64" s="135"/>
      <c r="F64" s="127"/>
      <c r="G64" s="128"/>
      <c r="H64" s="128"/>
      <c r="I64" s="127"/>
      <c r="J64" s="127"/>
      <c r="K64" s="122"/>
      <c r="L64" s="129"/>
    </row>
    <row r="65" spans="1:12" s="124" customFormat="1" ht="12.75">
      <c r="A65" s="347"/>
      <c r="B65" s="306"/>
      <c r="C65" s="133" t="s">
        <v>62</v>
      </c>
      <c r="D65" s="132"/>
      <c r="E65" s="135"/>
      <c r="F65" s="127"/>
      <c r="G65" s="128"/>
      <c r="H65" s="128"/>
      <c r="I65" s="127"/>
      <c r="J65" s="127"/>
      <c r="K65" s="122"/>
      <c r="L65" s="134">
        <f>SUM(L66:L66)</f>
        <v>0</v>
      </c>
    </row>
    <row r="66" spans="1:13" s="124" customFormat="1" ht="12.75" customHeight="1">
      <c r="A66" s="347"/>
      <c r="B66" s="306"/>
      <c r="C66" s="125" t="s">
        <v>72</v>
      </c>
      <c r="D66" s="304"/>
      <c r="E66" s="135">
        <v>1</v>
      </c>
      <c r="F66" s="127">
        <f>(1+($F$21))^E66</f>
        <v>1.05</v>
      </c>
      <c r="G66" s="128">
        <f>$C$12*100</f>
        <v>2</v>
      </c>
      <c r="H66" s="128">
        <f>$H$21-E66</f>
        <v>14</v>
      </c>
      <c r="I66" s="127">
        <f>IF($F$21=G66/100,(H66/(1+$F$21)),(1-(((1+(G66/100))/(1+($F$21)))^(H66)))/(($F$21)-(G66/100)))</f>
        <v>11.119118737292535</v>
      </c>
      <c r="J66" s="127">
        <v>1</v>
      </c>
      <c r="K66" s="122"/>
      <c r="L66" s="129">
        <f>-(D66/F66)*(I66/J66)</f>
        <v>0</v>
      </c>
      <c r="M66" s="131" t="s">
        <v>155</v>
      </c>
    </row>
    <row r="67" spans="1:12" s="124" customFormat="1" ht="12.75" customHeight="1">
      <c r="A67" s="347"/>
      <c r="B67" s="306"/>
      <c r="C67" s="125"/>
      <c r="D67" s="132"/>
      <c r="E67" s="135"/>
      <c r="F67" s="127"/>
      <c r="G67" s="128"/>
      <c r="H67" s="128"/>
      <c r="I67" s="127"/>
      <c r="J67" s="127"/>
      <c r="K67" s="122"/>
      <c r="L67" s="129"/>
    </row>
    <row r="68" spans="1:12" s="124" customFormat="1" ht="12.75">
      <c r="A68" s="347"/>
      <c r="B68" s="306"/>
      <c r="C68" s="133" t="s">
        <v>61</v>
      </c>
      <c r="D68" s="132"/>
      <c r="E68" s="135"/>
      <c r="F68" s="127"/>
      <c r="G68" s="128"/>
      <c r="H68" s="128"/>
      <c r="I68" s="127"/>
      <c r="J68" s="127"/>
      <c r="K68" s="122"/>
      <c r="L68" s="134">
        <f>SUM(L69:L69)</f>
        <v>0</v>
      </c>
    </row>
    <row r="69" spans="1:13" s="124" customFormat="1" ht="12.75" customHeight="1">
      <c r="A69" s="347"/>
      <c r="B69" s="306"/>
      <c r="C69" s="125" t="s">
        <v>63</v>
      </c>
      <c r="D69" s="304"/>
      <c r="E69" s="135">
        <v>1</v>
      </c>
      <c r="F69" s="127">
        <f>(1+($F$21))^E69</f>
        <v>1.05</v>
      </c>
      <c r="G69" s="128">
        <f>$C$12*100</f>
        <v>2</v>
      </c>
      <c r="H69" s="128">
        <f>$H$21-E69</f>
        <v>14</v>
      </c>
      <c r="I69" s="127">
        <f>IF($F$21=G69/100,(H69/(1+$F$21)),(1-(((1+(G69/100))/(1+($F$21)))^(H69)))/(($F$21)-(G69/100)))</f>
        <v>11.119118737292535</v>
      </c>
      <c r="J69" s="127">
        <v>1</v>
      </c>
      <c r="K69" s="122"/>
      <c r="L69" s="129">
        <f>-(D69/F69)*(I69/J69)</f>
        <v>0</v>
      </c>
      <c r="M69" s="131" t="s">
        <v>155</v>
      </c>
    </row>
    <row r="70" spans="1:12" s="124" customFormat="1" ht="12.75">
      <c r="A70" s="347"/>
      <c r="B70" s="306"/>
      <c r="C70" s="133"/>
      <c r="D70" s="132"/>
      <c r="E70" s="135"/>
      <c r="F70" s="127"/>
      <c r="G70" s="128"/>
      <c r="H70" s="128"/>
      <c r="I70" s="127"/>
      <c r="J70" s="127"/>
      <c r="K70" s="122"/>
      <c r="L70" s="129"/>
    </row>
    <row r="71" spans="1:13" s="124" customFormat="1" ht="12.75">
      <c r="A71" s="347"/>
      <c r="B71" s="306"/>
      <c r="C71" s="133" t="s">
        <v>150</v>
      </c>
      <c r="D71" s="132"/>
      <c r="E71" s="135"/>
      <c r="F71" s="127"/>
      <c r="G71" s="128"/>
      <c r="H71" s="128"/>
      <c r="I71" s="127"/>
      <c r="J71" s="127"/>
      <c r="K71" s="122"/>
      <c r="L71" s="134">
        <f>SUM(L72:L72)</f>
        <v>0</v>
      </c>
      <c r="M71" s="131"/>
    </row>
    <row r="72" spans="1:13" s="124" customFormat="1" ht="12.75">
      <c r="A72" s="347"/>
      <c r="B72" s="306"/>
      <c r="C72" s="125" t="s">
        <v>60</v>
      </c>
      <c r="D72" s="304"/>
      <c r="E72" s="135">
        <v>1</v>
      </c>
      <c r="F72" s="127">
        <f>(1+($F$21))^E72</f>
        <v>1.05</v>
      </c>
      <c r="G72" s="128">
        <f>$C$12*100</f>
        <v>2</v>
      </c>
      <c r="H72" s="128">
        <f>$H$21-E72</f>
        <v>14</v>
      </c>
      <c r="I72" s="127">
        <f>IF($F$21=G72/100,(H72/(1+$F$21)),(1-(((1+(G72/100))/(1+($F$21)))^(H72)))/(($F$21)-(G72/100)))</f>
        <v>11.119118737292535</v>
      </c>
      <c r="J72" s="127">
        <v>1</v>
      </c>
      <c r="K72" s="122"/>
      <c r="L72" s="129">
        <f>-(D72/F72)*(I72/J72)</f>
        <v>0</v>
      </c>
      <c r="M72" s="131" t="s">
        <v>155</v>
      </c>
    </row>
    <row r="73" spans="1:12" s="124" customFormat="1" ht="12.75">
      <c r="A73" s="347"/>
      <c r="B73" s="306"/>
      <c r="C73" s="133"/>
      <c r="D73" s="132"/>
      <c r="E73" s="135"/>
      <c r="F73" s="127"/>
      <c r="G73" s="128"/>
      <c r="H73" s="128"/>
      <c r="I73" s="127"/>
      <c r="J73" s="127"/>
      <c r="K73" s="122"/>
      <c r="L73" s="129"/>
    </row>
    <row r="74" spans="1:12" s="124" customFormat="1" ht="12.75">
      <c r="A74" s="347"/>
      <c r="B74" s="306"/>
      <c r="C74" s="133" t="s">
        <v>69</v>
      </c>
      <c r="D74" s="132"/>
      <c r="E74" s="135"/>
      <c r="F74" s="127"/>
      <c r="G74" s="128"/>
      <c r="H74" s="128"/>
      <c r="I74" s="127"/>
      <c r="J74" s="127"/>
      <c r="K74" s="122"/>
      <c r="L74" s="134">
        <f>SUM(L75)</f>
        <v>0</v>
      </c>
    </row>
    <row r="75" spans="1:13" s="124" customFormat="1" ht="12.75">
      <c r="A75" s="347"/>
      <c r="B75" s="306"/>
      <c r="C75" s="125" t="s">
        <v>60</v>
      </c>
      <c r="D75" s="304"/>
      <c r="E75" s="135">
        <v>1</v>
      </c>
      <c r="F75" s="127">
        <f>(1+($F$21))^E75</f>
        <v>1.05</v>
      </c>
      <c r="G75" s="128">
        <f>$C$12*100</f>
        <v>2</v>
      </c>
      <c r="H75" s="128">
        <f>$H$21-E75</f>
        <v>14</v>
      </c>
      <c r="I75" s="127">
        <f>IF($F$21=G75/100,(H75/(1+$F$21)),(1-(((1+(G75/100))/(1+($F$21)))^(H75)))/(($F$21)-(G75/100)))</f>
        <v>11.119118737292535</v>
      </c>
      <c r="J75" s="127">
        <v>1</v>
      </c>
      <c r="K75" s="122"/>
      <c r="L75" s="129">
        <f>-(D75/F75)*(I75/J75)</f>
        <v>0</v>
      </c>
      <c r="M75" s="131" t="s">
        <v>155</v>
      </c>
    </row>
    <row r="76" spans="1:12" s="124" customFormat="1" ht="12.75">
      <c r="A76" s="347"/>
      <c r="B76" s="306"/>
      <c r="C76" s="125"/>
      <c r="D76" s="132"/>
      <c r="E76" s="135"/>
      <c r="F76" s="127"/>
      <c r="G76" s="128"/>
      <c r="H76" s="128"/>
      <c r="I76" s="127"/>
      <c r="J76" s="127"/>
      <c r="K76" s="122"/>
      <c r="L76" s="129"/>
    </row>
    <row r="77" spans="1:12" s="124" customFormat="1" ht="12.75">
      <c r="A77" s="347"/>
      <c r="B77" s="306"/>
      <c r="C77" s="133" t="s">
        <v>58</v>
      </c>
      <c r="D77" s="132"/>
      <c r="E77" s="135"/>
      <c r="F77" s="127"/>
      <c r="G77" s="128"/>
      <c r="H77" s="128"/>
      <c r="I77" s="127"/>
      <c r="J77" s="127"/>
      <c r="K77" s="122"/>
      <c r="L77" s="134">
        <f>SUM(L78:L78)</f>
        <v>0</v>
      </c>
    </row>
    <row r="78" spans="1:13" s="124" customFormat="1" ht="12.75">
      <c r="A78" s="347"/>
      <c r="B78" s="306"/>
      <c r="C78" s="125" t="s">
        <v>60</v>
      </c>
      <c r="D78" s="304"/>
      <c r="E78" s="135">
        <v>1</v>
      </c>
      <c r="F78" s="127">
        <f>(1+($F$21))^E78</f>
        <v>1.05</v>
      </c>
      <c r="G78" s="128">
        <f>$C$12*100</f>
        <v>2</v>
      </c>
      <c r="H78" s="128">
        <f>$H$21-E78</f>
        <v>14</v>
      </c>
      <c r="I78" s="127">
        <f>IF($F$21=G78/100,(H78/(1+$F$21)),(1-(((1+(G78/100))/(1+($F$21)))^(H78)))/(($F$21)-(G78/100)))</f>
        <v>11.119118737292535</v>
      </c>
      <c r="J78" s="127">
        <v>1</v>
      </c>
      <c r="K78" s="122"/>
      <c r="L78" s="129">
        <f>-(D78/F78)*(I78/J78)</f>
        <v>0</v>
      </c>
      <c r="M78" s="131" t="s">
        <v>155</v>
      </c>
    </row>
    <row r="79" spans="1:12" s="124" customFormat="1" ht="12.75">
      <c r="A79" s="347"/>
      <c r="B79" s="306"/>
      <c r="C79" s="125"/>
      <c r="D79" s="132"/>
      <c r="E79" s="128"/>
      <c r="F79" s="127"/>
      <c r="G79" s="128"/>
      <c r="H79" s="128"/>
      <c r="I79" s="127"/>
      <c r="J79" s="127"/>
      <c r="K79" s="122"/>
      <c r="L79" s="129"/>
    </row>
    <row r="80" spans="1:12" s="124" customFormat="1" ht="12.75">
      <c r="A80" s="347"/>
      <c r="B80" s="306"/>
      <c r="C80" s="133" t="s">
        <v>59</v>
      </c>
      <c r="D80" s="132"/>
      <c r="E80" s="128"/>
      <c r="F80" s="127"/>
      <c r="G80" s="128"/>
      <c r="H80" s="128"/>
      <c r="I80" s="127"/>
      <c r="J80" s="127"/>
      <c r="K80" s="122"/>
      <c r="L80" s="134">
        <f>SUM(L81:L81)</f>
        <v>0</v>
      </c>
    </row>
    <row r="81" spans="1:13" s="124" customFormat="1" ht="12.75">
      <c r="A81" s="347"/>
      <c r="B81" s="306"/>
      <c r="C81" s="125" t="s">
        <v>60</v>
      </c>
      <c r="D81" s="304"/>
      <c r="E81" s="135">
        <v>1</v>
      </c>
      <c r="F81" s="127">
        <f>(1+($F$21))^E81</f>
        <v>1.05</v>
      </c>
      <c r="G81" s="128">
        <f>$C$12*100</f>
        <v>2</v>
      </c>
      <c r="H81" s="128">
        <f>$H$21-E81</f>
        <v>14</v>
      </c>
      <c r="I81" s="127">
        <f>IF($F$21=G81/100,(H81/(1+$F$21)),(1-(((1+(G81/100))/(1+($F$21)))^(H81)))/(($F$21)-(G81/100)))</f>
        <v>11.119118737292535</v>
      </c>
      <c r="J81" s="127">
        <v>1</v>
      </c>
      <c r="K81" s="122"/>
      <c r="L81" s="129">
        <f>-(D81/F81)*(I81/J81)</f>
        <v>0</v>
      </c>
      <c r="M81" s="131" t="s">
        <v>155</v>
      </c>
    </row>
    <row r="82" spans="1:12" s="124" customFormat="1" ht="13.5" thickBot="1">
      <c r="A82" s="347"/>
      <c r="B82" s="306"/>
      <c r="C82" s="137"/>
      <c r="D82" s="132"/>
      <c r="E82" s="138"/>
      <c r="F82" s="139"/>
      <c r="G82" s="123"/>
      <c r="H82" s="123"/>
      <c r="I82" s="139"/>
      <c r="J82" s="139"/>
      <c r="K82" s="122"/>
      <c r="L82" s="129"/>
    </row>
    <row r="83" spans="1:12" ht="12.75">
      <c r="A83" s="347"/>
      <c r="B83" s="306"/>
      <c r="C83" s="275" t="s">
        <v>39</v>
      </c>
      <c r="D83" s="276"/>
      <c r="E83" s="165"/>
      <c r="F83" s="165"/>
      <c r="G83" s="277"/>
      <c r="H83" s="165"/>
      <c r="I83" s="165"/>
      <c r="J83" s="165"/>
      <c r="K83" s="165"/>
      <c r="L83" s="278">
        <f>SUM(L84:L92)</f>
        <v>0</v>
      </c>
    </row>
    <row r="84" spans="1:12" ht="26.25" customHeight="1">
      <c r="A84" s="347"/>
      <c r="B84" s="306"/>
      <c r="C84" s="279" t="s">
        <v>133</v>
      </c>
      <c r="D84" s="286">
        <f>'3 Energiekosten '!$B30</f>
        <v>0</v>
      </c>
      <c r="E84" s="217">
        <v>1</v>
      </c>
      <c r="F84" s="164">
        <f>(1+($F$21))^E84</f>
        <v>1.05</v>
      </c>
      <c r="G84" s="167">
        <f aca="true" t="shared" si="18" ref="G84:G92">$C$13*100</f>
        <v>5</v>
      </c>
      <c r="H84" s="217">
        <f aca="true" t="shared" si="19" ref="H84:H92">$H$21-E84</f>
        <v>14</v>
      </c>
      <c r="I84" s="164">
        <f>IF($F$21=G84/100,(H84/(1+$F$21)),(1-(((1+(G84/100))/(1+($F$21)))^(H84)))/(($F$21)-(G84/100)))</f>
        <v>13.333333333333332</v>
      </c>
      <c r="J84" s="164">
        <v>1</v>
      </c>
      <c r="K84" s="280"/>
      <c r="L84" s="281">
        <f aca="true" t="shared" si="20" ref="L84:L92">-(D84/F84)*(I84/J84)</f>
        <v>0</v>
      </c>
    </row>
    <row r="85" spans="1:12" ht="26.25" customHeight="1">
      <c r="A85" s="347"/>
      <c r="B85" s="306"/>
      <c r="C85" s="279" t="s">
        <v>134</v>
      </c>
      <c r="D85" s="286">
        <f>'3 Energiekosten '!$B31</f>
        <v>0</v>
      </c>
      <c r="E85" s="217">
        <v>1</v>
      </c>
      <c r="F85" s="164">
        <f aca="true" t="shared" si="21" ref="F85:F92">(1+($F$21))^E85</f>
        <v>1.05</v>
      </c>
      <c r="G85" s="167">
        <f t="shared" si="18"/>
        <v>5</v>
      </c>
      <c r="H85" s="217">
        <f t="shared" si="19"/>
        <v>14</v>
      </c>
      <c r="I85" s="164">
        <f aca="true" t="shared" si="22" ref="I85:I92">IF($F$21=G85/100,(H85/(1+$F$21)),(1-(((1+(G85/100))/(1+($F$21)))^(H85)))/(($F$21)-(G85/100)))</f>
        <v>13.333333333333332</v>
      </c>
      <c r="J85" s="164">
        <v>1</v>
      </c>
      <c r="K85" s="280"/>
      <c r="L85" s="281">
        <f t="shared" si="20"/>
        <v>0</v>
      </c>
    </row>
    <row r="86" spans="1:12" ht="26.25" customHeight="1">
      <c r="A86" s="347"/>
      <c r="B86" s="306"/>
      <c r="C86" s="279" t="s">
        <v>135</v>
      </c>
      <c r="D86" s="286">
        <f>'3 Energiekosten '!$B32</f>
        <v>0</v>
      </c>
      <c r="E86" s="217">
        <v>1</v>
      </c>
      <c r="F86" s="164">
        <f t="shared" si="21"/>
        <v>1.05</v>
      </c>
      <c r="G86" s="167">
        <f t="shared" si="18"/>
        <v>5</v>
      </c>
      <c r="H86" s="217">
        <f t="shared" si="19"/>
        <v>14</v>
      </c>
      <c r="I86" s="164">
        <f t="shared" si="22"/>
        <v>13.333333333333332</v>
      </c>
      <c r="J86" s="164">
        <v>1</v>
      </c>
      <c r="K86" s="280"/>
      <c r="L86" s="281">
        <f t="shared" si="20"/>
        <v>0</v>
      </c>
    </row>
    <row r="87" spans="1:12" ht="26.25" customHeight="1">
      <c r="A87" s="347"/>
      <c r="B87" s="306"/>
      <c r="C87" s="279" t="s">
        <v>136</v>
      </c>
      <c r="D87" s="286">
        <f>'3 Energiekosten '!C30</f>
        <v>0</v>
      </c>
      <c r="E87" s="217">
        <v>1</v>
      </c>
      <c r="F87" s="164">
        <f t="shared" si="21"/>
        <v>1.05</v>
      </c>
      <c r="G87" s="217">
        <f t="shared" si="18"/>
        <v>5</v>
      </c>
      <c r="H87" s="217">
        <f t="shared" si="19"/>
        <v>14</v>
      </c>
      <c r="I87" s="164">
        <f t="shared" si="22"/>
        <v>13.333333333333332</v>
      </c>
      <c r="J87" s="218">
        <v>1</v>
      </c>
      <c r="K87" s="280"/>
      <c r="L87" s="282">
        <f t="shared" si="20"/>
        <v>0</v>
      </c>
    </row>
    <row r="88" spans="1:12" ht="26.25" customHeight="1">
      <c r="A88" s="347"/>
      <c r="B88" s="306"/>
      <c r="C88" s="279" t="s">
        <v>137</v>
      </c>
      <c r="D88" s="286">
        <f>'3 Energiekosten '!C31</f>
        <v>0</v>
      </c>
      <c r="E88" s="217">
        <v>1</v>
      </c>
      <c r="F88" s="164">
        <f t="shared" si="21"/>
        <v>1.05</v>
      </c>
      <c r="G88" s="167">
        <f t="shared" si="18"/>
        <v>5</v>
      </c>
      <c r="H88" s="217">
        <f t="shared" si="19"/>
        <v>14</v>
      </c>
      <c r="I88" s="164">
        <f t="shared" si="22"/>
        <v>13.333333333333332</v>
      </c>
      <c r="J88" s="164">
        <v>1</v>
      </c>
      <c r="K88" s="280"/>
      <c r="L88" s="281">
        <f t="shared" si="20"/>
        <v>0</v>
      </c>
    </row>
    <row r="89" spans="1:12" ht="26.25" customHeight="1">
      <c r="A89" s="347"/>
      <c r="B89" s="306"/>
      <c r="C89" s="279" t="s">
        <v>138</v>
      </c>
      <c r="D89" s="286">
        <f>'3 Energiekosten '!C32</f>
        <v>0</v>
      </c>
      <c r="E89" s="217">
        <v>1</v>
      </c>
      <c r="F89" s="164">
        <f t="shared" si="21"/>
        <v>1.05</v>
      </c>
      <c r="G89" s="167">
        <f t="shared" si="18"/>
        <v>5</v>
      </c>
      <c r="H89" s="217">
        <f t="shared" si="19"/>
        <v>14</v>
      </c>
      <c r="I89" s="164">
        <f t="shared" si="22"/>
        <v>13.333333333333332</v>
      </c>
      <c r="J89" s="164">
        <v>1</v>
      </c>
      <c r="K89" s="280"/>
      <c r="L89" s="281">
        <f t="shared" si="20"/>
        <v>0</v>
      </c>
    </row>
    <row r="90" spans="1:12" ht="26.25" customHeight="1">
      <c r="A90" s="347"/>
      <c r="B90" s="306"/>
      <c r="C90" s="279" t="s">
        <v>141</v>
      </c>
      <c r="D90" s="286">
        <f>'3 Energiekosten '!C33</f>
        <v>0</v>
      </c>
      <c r="E90" s="217">
        <v>1</v>
      </c>
      <c r="F90" s="164">
        <f t="shared" si="21"/>
        <v>1.05</v>
      </c>
      <c r="G90" s="167">
        <f t="shared" si="18"/>
        <v>5</v>
      </c>
      <c r="H90" s="217">
        <f t="shared" si="19"/>
        <v>14</v>
      </c>
      <c r="I90" s="164">
        <f t="shared" si="22"/>
        <v>13.333333333333332</v>
      </c>
      <c r="J90" s="164">
        <v>1</v>
      </c>
      <c r="K90" s="280"/>
      <c r="L90" s="281">
        <f t="shared" si="20"/>
        <v>0</v>
      </c>
    </row>
    <row r="91" spans="1:12" ht="26.25" customHeight="1">
      <c r="A91" s="347"/>
      <c r="B91" s="306"/>
      <c r="C91" s="279" t="s">
        <v>139</v>
      </c>
      <c r="D91" s="286">
        <f>'3 Energiekosten '!C34</f>
        <v>0</v>
      </c>
      <c r="E91" s="217">
        <v>1</v>
      </c>
      <c r="F91" s="164">
        <f t="shared" si="21"/>
        <v>1.05</v>
      </c>
      <c r="G91" s="167">
        <f t="shared" si="18"/>
        <v>5</v>
      </c>
      <c r="H91" s="217">
        <f t="shared" si="19"/>
        <v>14</v>
      </c>
      <c r="I91" s="164">
        <f t="shared" si="22"/>
        <v>13.333333333333332</v>
      </c>
      <c r="J91" s="164">
        <v>1</v>
      </c>
      <c r="K91" s="280"/>
      <c r="L91" s="281">
        <f t="shared" si="20"/>
        <v>0</v>
      </c>
    </row>
    <row r="92" spans="1:12" ht="26.25" customHeight="1" thickBot="1">
      <c r="A92" s="348"/>
      <c r="B92" s="166"/>
      <c r="C92" s="283" t="s">
        <v>140</v>
      </c>
      <c r="D92" s="287">
        <f>'3 Energiekosten '!C35</f>
        <v>0</v>
      </c>
      <c r="E92" s="284">
        <v>1</v>
      </c>
      <c r="F92" s="285">
        <f t="shared" si="21"/>
        <v>1.05</v>
      </c>
      <c r="G92" s="284">
        <f t="shared" si="18"/>
        <v>5</v>
      </c>
      <c r="H92" s="284">
        <f t="shared" si="19"/>
        <v>14</v>
      </c>
      <c r="I92" s="164">
        <f t="shared" si="22"/>
        <v>13.333333333333332</v>
      </c>
      <c r="J92" s="164">
        <v>1</v>
      </c>
      <c r="K92" s="280"/>
      <c r="L92" s="281">
        <f t="shared" si="20"/>
        <v>0</v>
      </c>
    </row>
    <row r="93" spans="1:12" ht="16.5" thickBot="1">
      <c r="A93" s="4"/>
      <c r="B93" s="4"/>
      <c r="C93" s="4"/>
      <c r="D93" s="140"/>
      <c r="E93" s="4"/>
      <c r="F93" s="4"/>
      <c r="G93" s="4"/>
      <c r="H93" s="4"/>
      <c r="I93" s="351" t="s">
        <v>49</v>
      </c>
      <c r="J93" s="352"/>
      <c r="K93" s="141"/>
      <c r="L93" s="163">
        <f>L25+L33+L41+L83+L59+L62+L65+L68+L71+L74+L77+L80</f>
        <v>0</v>
      </c>
    </row>
    <row r="94" ht="28.5" customHeight="1">
      <c r="I94" s="142"/>
    </row>
    <row r="95" spans="7:12" ht="12.75">
      <c r="G95" s="168"/>
      <c r="H95" s="115"/>
      <c r="I95" s="169"/>
      <c r="J95" s="143"/>
      <c r="L95" s="144"/>
    </row>
    <row r="96" spans="7:12" ht="12.75">
      <c r="G96" s="168"/>
      <c r="H96" s="115"/>
      <c r="I96" s="169"/>
      <c r="J96" s="143"/>
      <c r="L96" s="144"/>
    </row>
    <row r="97" spans="7:12" ht="12.75">
      <c r="G97" s="168"/>
      <c r="H97" s="115"/>
      <c r="I97" s="169"/>
      <c r="J97" s="143"/>
      <c r="L97" s="144"/>
    </row>
    <row r="98" ht="12.75">
      <c r="H98" s="115"/>
    </row>
  </sheetData>
  <sheetProtection/>
  <mergeCells count="21">
    <mergeCell ref="B33:B40"/>
    <mergeCell ref="I6:L6"/>
    <mergeCell ref="I7:L7"/>
    <mergeCell ref="E20:F20"/>
    <mergeCell ref="G20:H20"/>
    <mergeCell ref="I20:L20"/>
    <mergeCell ref="B25:B32"/>
    <mergeCell ref="C23:C24"/>
    <mergeCell ref="C21:D21"/>
    <mergeCell ref="I23:J23"/>
    <mergeCell ref="D23:D24"/>
    <mergeCell ref="A52:A92"/>
    <mergeCell ref="I93:J93"/>
    <mergeCell ref="B41:B51"/>
    <mergeCell ref="A25:A51"/>
    <mergeCell ref="E23:E24"/>
    <mergeCell ref="F23:F24"/>
    <mergeCell ref="G23:G24"/>
    <mergeCell ref="H23:H24"/>
    <mergeCell ref="A20:A24"/>
    <mergeCell ref="C20:D20"/>
  </mergeCells>
  <printOptions/>
  <pageMargins left="0.9055118110236221" right="0.03937007874015748" top="0.984251968503937" bottom="0.2755905511811024" header="0.5118110236220472" footer="0.5118110236220472"/>
  <pageSetup fitToHeight="1" fitToWidth="1" horizontalDpi="300" verticalDpi="3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hke-065</dc:creator>
  <cp:keywords/>
  <dc:description/>
  <cp:lastModifiedBy>Margit Fluch</cp:lastModifiedBy>
  <cp:lastPrinted>2010-04-07T13:42:18Z</cp:lastPrinted>
  <dcterms:created xsi:type="dcterms:W3CDTF">2009-01-23T15:20:38Z</dcterms:created>
  <dcterms:modified xsi:type="dcterms:W3CDTF">2012-06-07T14:53:32Z</dcterms:modified>
  <cp:category/>
  <cp:version/>
  <cp:contentType/>
  <cp:contentStatus/>
</cp:coreProperties>
</file>